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 tabRatio="299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XXX_I!$A$10:$R$32</definedName>
    <definedName name="_xlnm.Print_Area" localSheetId="0">XXX_I!$A$1:$R$52</definedName>
    <definedName name="_xlnm.Print_Area" localSheetId="1">XXX_II!$A$1:$R$52</definedName>
    <definedName name="_xlnm.Print_Area" localSheetId="2">XXX_III!$A$1:$R$52</definedName>
    <definedName name="_xlnm.Print_Area" localSheetId="3">XXX_IV!$A$1:$R$52</definedName>
    <definedName name="_xlnm.Print_Area" localSheetId="4">XXX_REC!$A$1:$H$22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4" i="2"/>
  <c r="C86"/>
  <c r="C68"/>
  <c r="C50"/>
  <c r="C103"/>
  <c r="C85"/>
  <c r="C67"/>
  <c r="C49"/>
  <c r="B104"/>
  <c r="B86"/>
  <c r="B68"/>
  <c r="B50"/>
  <c r="B103"/>
  <c r="B85"/>
  <c r="B67"/>
  <c r="P36" i="4"/>
  <c r="J36"/>
  <c r="P36" i="5"/>
  <c r="J36"/>
  <c r="P36" i="3"/>
  <c r="J36"/>
  <c r="P36" i="1"/>
  <c r="J36"/>
  <c r="B49" i="2"/>
  <c r="B2"/>
  <c r="C97"/>
  <c r="C96"/>
  <c r="C95"/>
  <c r="C98"/>
  <c r="C80"/>
  <c r="C79"/>
  <c r="C78"/>
  <c r="C77"/>
  <c r="C62"/>
  <c r="C61"/>
  <c r="C60"/>
  <c r="C59"/>
  <c r="C44"/>
  <c r="C43"/>
  <c r="C42"/>
  <c r="C41"/>
  <c r="C105"/>
  <c r="B105"/>
  <c r="C87"/>
  <c r="B87"/>
  <c r="C69"/>
  <c r="B69"/>
  <c r="C51"/>
  <c r="B51"/>
  <c r="P49" i="4"/>
  <c r="O49"/>
  <c r="N49"/>
  <c r="M49"/>
  <c r="L49"/>
  <c r="J49"/>
  <c r="I49"/>
  <c r="H49"/>
  <c r="G49"/>
  <c r="F49"/>
  <c r="P49" i="5"/>
  <c r="O49"/>
  <c r="N49"/>
  <c r="M49"/>
  <c r="L49"/>
  <c r="J49"/>
  <c r="I49"/>
  <c r="H49"/>
  <c r="G49"/>
  <c r="F49"/>
  <c r="P49" i="3"/>
  <c r="O49"/>
  <c r="N49"/>
  <c r="M49"/>
  <c r="L49"/>
  <c r="J49"/>
  <c r="I49"/>
  <c r="H49"/>
  <c r="G49"/>
  <c r="F49"/>
  <c r="P49" i="1"/>
  <c r="O49"/>
  <c r="N49"/>
  <c r="M49"/>
  <c r="L49"/>
  <c r="J49"/>
  <c r="I49"/>
  <c r="H49"/>
  <c r="G49"/>
  <c r="F49"/>
  <c r="B98" i="2"/>
  <c r="B80"/>
  <c r="B62"/>
  <c r="B44"/>
  <c r="B97"/>
  <c r="B79"/>
  <c r="B61"/>
  <c r="B43"/>
  <c r="B96"/>
  <c r="B78"/>
  <c r="B60"/>
  <c r="B42"/>
  <c r="B95"/>
  <c r="B77"/>
  <c r="B59"/>
  <c r="B41"/>
  <c r="R67" i="4"/>
  <c r="R67" i="5"/>
  <c r="R67" i="3"/>
  <c r="R67" i="1"/>
  <c r="F36" i="5"/>
  <c r="G36"/>
  <c r="H36"/>
  <c r="I36"/>
  <c r="L36"/>
  <c r="M36"/>
  <c r="N36"/>
  <c r="O36"/>
  <c r="C82" i="2"/>
  <c r="C100"/>
  <c r="C64"/>
  <c r="C46"/>
  <c r="O36" i="4"/>
  <c r="N36"/>
  <c r="M36"/>
  <c r="L36"/>
  <c r="I36"/>
  <c r="H36"/>
  <c r="G36"/>
  <c r="F36"/>
  <c r="C71" i="2"/>
  <c r="C89"/>
  <c r="C107"/>
  <c r="L67" i="5"/>
  <c r="F67"/>
  <c r="F67" i="4"/>
  <c r="L67"/>
  <c r="O36" i="3"/>
  <c r="N36"/>
  <c r="M36"/>
  <c r="L36"/>
  <c r="I36"/>
  <c r="H36"/>
  <c r="G36"/>
  <c r="F36"/>
  <c r="F67"/>
  <c r="L67"/>
  <c r="C53" i="2"/>
  <c r="F36" i="1"/>
  <c r="G36"/>
  <c r="H36"/>
  <c r="I36"/>
  <c r="L36"/>
  <c r="M36"/>
  <c r="N36"/>
  <c r="O36"/>
  <c r="L67"/>
  <c r="F67"/>
  <c r="C4" i="2"/>
  <c r="C18"/>
  <c r="B18"/>
  <c r="C17"/>
  <c r="B17"/>
  <c r="C16"/>
  <c r="B16"/>
  <c r="C9"/>
  <c r="B9"/>
  <c r="C8"/>
  <c r="B8"/>
  <c r="C7"/>
  <c r="B7"/>
  <c r="C6"/>
  <c r="B6"/>
  <c r="C11"/>
  <c r="H11"/>
  <c r="C19"/>
  <c r="C20"/>
  <c r="D6"/>
  <c r="D7"/>
  <c r="G7"/>
  <c r="D8"/>
  <c r="G8"/>
  <c r="D9"/>
  <c r="G9"/>
  <c r="D18"/>
  <c r="G18"/>
  <c r="D17"/>
  <c r="G17"/>
  <c r="D16"/>
  <c r="H16"/>
  <c r="D11"/>
  <c r="G11"/>
  <c r="G6"/>
  <c r="C12"/>
  <c r="H6"/>
  <c r="H7"/>
  <c r="H17"/>
  <c r="H8"/>
  <c r="D19"/>
  <c r="G16"/>
  <c r="H9"/>
  <c r="H18"/>
  <c r="H2"/>
  <c r="G2"/>
  <c r="D4"/>
</calcChain>
</file>

<file path=xl/sharedStrings.xml><?xml version="1.0" encoding="utf-8"?>
<sst xmlns="http://schemas.openxmlformats.org/spreadsheetml/2006/main" count="363" uniqueCount="112">
  <si>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</si>
  <si>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</si>
  <si>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</si>
  <si>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</si>
  <si>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</si>
  <si>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</si>
  <si>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</si>
  <si>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</si>
  <si>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</si>
  <si>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</si>
  <si>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</si>
  <si>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</si>
  <si>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</si>
  <si>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</si>
  <si>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</si>
  <si>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</si>
  <si>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</si>
  <si>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</si>
  <si>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</si>
  <si>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</si>
  <si>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</si>
  <si>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</si>
  <si>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</si>
  <si>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</si>
  <si>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</si>
  <si>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</si>
  <si>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</si>
  <si>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</si>
  <si>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</si>
  <si>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</si>
  <si>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</si>
  <si>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</si>
  <si>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</si>
  <si>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</si>
  <si>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</si>
  <si>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</si>
  <si>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</si>
  <si>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</si>
  <si>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</si>
  <si>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</si>
  <si>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</si>
  <si>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</si>
  <si>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</si>
  <si>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</si>
  <si>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</si>
  <si>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</si>
  <si>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anul universitar 2017-2018</t>
  </si>
  <si>
    <r>
      <t xml:space="preserve">PLAN DE ÎNVĂŢĂMÂNT  – Anul I </t>
    </r>
    <r>
      <rPr>
        <b/>
        <sz val="11"/>
        <rFont val="Calibri"/>
        <family val="2"/>
      </rPr>
      <t>(2017-2018)</t>
    </r>
  </si>
  <si>
    <r>
      <t xml:space="preserve">PLAN DE ÎNVĂŢĂMÂNT  – Anul II </t>
    </r>
    <r>
      <rPr>
        <b/>
        <sz val="11"/>
        <rFont val="Calibri"/>
        <family val="2"/>
      </rPr>
      <t>(2018-2019)</t>
    </r>
  </si>
  <si>
    <r>
      <t xml:space="preserve">PLAN DE ÎNVĂŢĂMÂNT  – Anul III </t>
    </r>
    <r>
      <rPr>
        <b/>
        <sz val="11"/>
        <rFont val="Calibri"/>
        <family val="2"/>
      </rPr>
      <t>(2019-2020)</t>
    </r>
  </si>
  <si>
    <r>
      <t xml:space="preserve">PLAN DE ÎNVĂŢĂMÂNT – Anul IV </t>
    </r>
    <r>
      <rPr>
        <b/>
        <sz val="11"/>
        <rFont val="Calibri"/>
        <family val="2"/>
      </rPr>
      <t>(2020-2021)</t>
    </r>
  </si>
  <si>
    <t>E</t>
  </si>
  <si>
    <t>■  fundamentale (DF)</t>
  </si>
  <si>
    <t>DF</t>
  </si>
  <si>
    <t>■  de domeniu (DD)</t>
  </si>
  <si>
    <t>■  de specialitate (DS)</t>
  </si>
  <si>
    <t>■  complementare (DC)</t>
  </si>
  <si>
    <t>DS</t>
  </si>
  <si>
    <t>DO</t>
  </si>
  <si>
    <t>■   facultative (DF)</t>
  </si>
  <si>
    <t>■   obligatorii (DO)</t>
  </si>
  <si>
    <t>■   la alegere (DA)</t>
  </si>
  <si>
    <t>Discipline obligatorii, la alegere si facultative</t>
  </si>
  <si>
    <t>DA</t>
  </si>
  <si>
    <t xml:space="preserve">DO
DA
DF   </t>
  </si>
  <si>
    <t>DF
DD
DS
DC</t>
  </si>
  <si>
    <t>Discipline fundamentale, de domeniu, de specialitate si complementare</t>
  </si>
  <si>
    <t>C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</si>
  <si>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</si>
  <si>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</si>
  <si>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</si>
  <si>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Limbaj specializat: matematică şi ştiinţe ale naturii</t>
  </si>
  <si>
    <t>Limbaj specializat: ştiinţe inginereşti</t>
  </si>
  <si>
    <t>Limbaj specializat: ştiinţe biologice şibiomedicale</t>
  </si>
  <si>
    <t>Limbaj specializat: ştiinţe sociale</t>
  </si>
  <si>
    <t>Limbaj specializat: ştiinţe umaniste şi arte</t>
  </si>
  <si>
    <t>Facultatea de Litere</t>
  </si>
  <si>
    <t>Departamentul: Departamentul de limba și literatura română (D7)</t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</si>
  <si>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1 an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</si>
  <si>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:IF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</si>
  <si>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Limbă și lteratură</t>
    </r>
  </si>
  <si>
    <t>D07LLRSL101</t>
  </si>
  <si>
    <t>D07LLRSL102</t>
  </si>
  <si>
    <t>D07LLRSL103</t>
  </si>
  <si>
    <t>D07LLRSL104</t>
  </si>
  <si>
    <t>D07LLRSL105</t>
  </si>
  <si>
    <t>D07LLRSL106</t>
  </si>
  <si>
    <t>D07LLRSL107</t>
  </si>
  <si>
    <t>D07LLRSL208</t>
  </si>
  <si>
    <t>D07LLRSL209</t>
  </si>
  <si>
    <t>D07LLRSL210</t>
  </si>
  <si>
    <t>D07LLRSL211</t>
  </si>
  <si>
    <t>D07LLRSL212</t>
  </si>
  <si>
    <t>D07LLRSL213</t>
  </si>
  <si>
    <t>D07LLRSL214</t>
  </si>
  <si>
    <t>D07LLRSL215</t>
  </si>
  <si>
    <t>D07LLRSL216</t>
  </si>
  <si>
    <t>D07LLRSL217</t>
  </si>
  <si>
    <t>D07LLRSL218</t>
  </si>
  <si>
    <t>Limbaj specializat: ştiinţa sportului şi educației fizice</t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</si>
  <si>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Limba română ca limbă străină - anul pregătitor  (LRS)</t>
    </r>
  </si>
  <si>
    <t xml:space="preserve">Cultură şi civilizaţie românească </t>
  </si>
  <si>
    <t xml:space="preserve">Curs practic de limba română: fonetică, vocabular si structuri gramaticale </t>
  </si>
  <si>
    <t>Curs practic de limba română: comunicare orală și scrisă</t>
  </si>
  <si>
    <t>Curs practic de limba română: receptarea textului scris şi oral</t>
  </si>
  <si>
    <t>Curs practic de limba română: redactare şi compoziţie</t>
  </si>
  <si>
    <t xml:space="preserve">Introducere în studiul limbii române </t>
  </si>
  <si>
    <t xml:space="preserve">Curs practic de limba română: fonetică, vocabular şi structuri gramaticale </t>
  </si>
  <si>
    <t xml:space="preserve">Curs practic de limba română: comunicare orală și scrisă </t>
  </si>
  <si>
    <t xml:space="preserve">Curs practic de limba română: receptarea textului scris şi oral </t>
  </si>
  <si>
    <t xml:space="preserve">Curs practic de limba română: redactare şicompoziţie </t>
  </si>
  <si>
    <t>Studii interculturale</t>
  </si>
</sst>
</file>

<file path=xl/styles.xml><?xml version="1.0" encoding="utf-8"?>
<styleSheet xmlns="http://schemas.openxmlformats.org/spreadsheetml/2006/main">
  <numFmts count="1">
    <numFmt numFmtId="164" formatCode="0.0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</font>
    <font>
      <sz val="11"/>
      <color rgb="FFFF6600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44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/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9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49" xfId="0" applyFont="1" applyFill="1" applyBorder="1" applyAlignment="1">
      <alignment vertical="center" wrapText="1"/>
    </xf>
    <xf numFmtId="0" fontId="6" fillId="0" borderId="49" xfId="0" applyFont="1" applyBorder="1" applyAlignment="1"/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39" fillId="4" borderId="8" xfId="0" applyNumberFormat="1" applyFont="1" applyFill="1" applyBorder="1" applyAlignment="1">
      <alignment horizontal="center" vertical="center" wrapText="1"/>
    </xf>
    <xf numFmtId="1" fontId="40" fillId="0" borderId="8" xfId="0" applyNumberFormat="1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2" fontId="39" fillId="4" borderId="22" xfId="0" applyNumberFormat="1" applyFont="1" applyFill="1" applyBorder="1" applyAlignment="1">
      <alignment horizontal="right" vertical="center" wrapText="1"/>
    </xf>
    <xf numFmtId="2" fontId="41" fillId="4" borderId="29" xfId="0" applyNumberFormat="1" applyFont="1" applyFill="1" applyBorder="1" applyAlignment="1">
      <alignment horizontal="left" vertical="center" wrapText="1"/>
    </xf>
    <xf numFmtId="2" fontId="39" fillId="4" borderId="23" xfId="0" applyNumberFormat="1" applyFont="1" applyFill="1" applyBorder="1" applyAlignment="1">
      <alignment horizontal="right" vertical="center" wrapText="1"/>
    </xf>
    <xf numFmtId="2" fontId="41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3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 wrapText="1"/>
    </xf>
    <xf numFmtId="1" fontId="33" fillId="4" borderId="12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/>
    </xf>
    <xf numFmtId="1" fontId="33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3" fillId="4" borderId="40" xfId="0" applyNumberFormat="1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vertical="center" wrapText="1"/>
    </xf>
    <xf numFmtId="0" fontId="47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54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54" fillId="4" borderId="0" xfId="0" applyFont="1" applyFill="1" applyAlignment="1">
      <alignment wrapText="1"/>
    </xf>
    <xf numFmtId="2" fontId="55" fillId="4" borderId="8" xfId="0" applyNumberFormat="1" applyFont="1" applyFill="1" applyBorder="1" applyAlignment="1">
      <alignment horizontal="center" vertical="center"/>
    </xf>
    <xf numFmtId="2" fontId="0" fillId="4" borderId="52" xfId="0" applyNumberFormat="1" applyFont="1" applyFill="1" applyBorder="1" applyAlignment="1">
      <alignment horizontal="center" vertical="center" wrapText="1"/>
    </xf>
    <xf numFmtId="2" fontId="39" fillId="4" borderId="47" xfId="0" applyNumberFormat="1" applyFont="1" applyFill="1" applyBorder="1" applyAlignment="1">
      <alignment horizontal="right" vertical="center" wrapText="1"/>
    </xf>
    <xf numFmtId="2" fontId="41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9" fillId="4" borderId="24" xfId="0" applyNumberFormat="1" applyFont="1" applyFill="1" applyBorder="1" applyAlignment="1">
      <alignment horizontal="right" vertical="center" wrapText="1"/>
    </xf>
    <xf numFmtId="2" fontId="41" fillId="4" borderId="31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5" xfId="0" applyFont="1" applyFill="1" applyBorder="1" applyAlignment="1">
      <alignment vertical="center" wrapText="1"/>
    </xf>
    <xf numFmtId="0" fontId="33" fillId="4" borderId="55" xfId="0" applyFont="1" applyFill="1" applyBorder="1" applyAlignment="1">
      <alignment vertical="center" wrapText="1"/>
    </xf>
    <xf numFmtId="0" fontId="1" fillId="4" borderId="55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1" fontId="0" fillId="4" borderId="57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0" borderId="6" xfId="0" applyFont="1" applyBorder="1" applyAlignment="1">
      <alignment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17" xfId="0" quotePrefix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5" xfId="0" applyFont="1" applyBorder="1" applyAlignment="1">
      <alignment wrapText="1"/>
    </xf>
    <xf numFmtId="0" fontId="56" fillId="0" borderId="6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6" fillId="0" borderId="6" xfId="0" applyFont="1" applyBorder="1" applyAlignment="1">
      <alignment vertical="center" wrapText="1"/>
    </xf>
    <xf numFmtId="0" fontId="56" fillId="0" borderId="4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62" fillId="0" borderId="6" xfId="0" applyFont="1" applyBorder="1" applyAlignment="1">
      <alignment vertical="center" wrapText="1"/>
    </xf>
    <xf numFmtId="0" fontId="63" fillId="0" borderId="6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/>
    </xf>
    <xf numFmtId="0" fontId="5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5" fillId="0" borderId="6" xfId="0" applyFont="1" applyBorder="1" applyAlignment="1">
      <alignment wrapText="1"/>
    </xf>
    <xf numFmtId="0" fontId="66" fillId="9" borderId="25" xfId="0" applyFont="1" applyFill="1" applyBorder="1" applyAlignment="1">
      <alignment horizontal="justify" vertical="top" wrapText="1"/>
    </xf>
    <xf numFmtId="0" fontId="66" fillId="9" borderId="25" xfId="0" applyFont="1" applyFill="1" applyBorder="1" applyAlignment="1">
      <alignment horizontal="left" vertical="top" wrapText="1"/>
    </xf>
    <xf numFmtId="0" fontId="66" fillId="9" borderId="5" xfId="0" applyFont="1" applyFill="1" applyBorder="1" applyAlignment="1">
      <alignment horizontal="left" vertical="top" wrapText="1"/>
    </xf>
    <xf numFmtId="0" fontId="66" fillId="0" borderId="0" xfId="0" applyFont="1"/>
    <xf numFmtId="0" fontId="67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Alignment="1">
      <alignment wrapText="1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S71"/>
  <sheetViews>
    <sheetView tabSelected="1" topLeftCell="A7" zoomScaleSheetLayoutView="100" workbookViewId="0">
      <selection activeCell="A18" sqref="A18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42578125" style="23" customWidth="1"/>
    <col min="5" max="5" width="4.85546875" style="23" customWidth="1"/>
    <col min="6" max="6" width="6.42578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J1" s="113"/>
      <c r="K1" s="114"/>
      <c r="L1" s="430" t="s">
        <v>37</v>
      </c>
      <c r="M1" s="431"/>
      <c r="N1" s="431"/>
      <c r="O1" s="431"/>
      <c r="P1" s="431"/>
    </row>
    <row r="2" spans="1:18">
      <c r="A2" s="2" t="s">
        <v>76</v>
      </c>
      <c r="J2" s="113"/>
      <c r="K2" s="114"/>
      <c r="L2" s="430" t="s">
        <v>46</v>
      </c>
      <c r="M2" s="431"/>
      <c r="N2" s="431"/>
      <c r="O2" s="431"/>
      <c r="P2" s="431"/>
    </row>
    <row r="3" spans="1:18" ht="30">
      <c r="A3" s="2" t="s">
        <v>77</v>
      </c>
    </row>
    <row r="4" spans="1:18" ht="18.75" customHeight="1">
      <c r="A4" s="417" t="s">
        <v>80</v>
      </c>
    </row>
    <row r="5" spans="1:18" ht="30.75" thickBot="1">
      <c r="A5" s="417" t="s">
        <v>100</v>
      </c>
    </row>
    <row r="6" spans="1:18" ht="15.75" thickBot="1">
      <c r="A6" s="417" t="s">
        <v>78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17" t="s">
        <v>79</v>
      </c>
      <c r="F7" s="38"/>
      <c r="G7" s="432" t="s">
        <v>30</v>
      </c>
      <c r="H7" s="433"/>
      <c r="I7" s="433"/>
      <c r="J7" s="433"/>
      <c r="K7" s="434"/>
      <c r="L7" s="39"/>
    </row>
    <row r="9" spans="1:18" ht="15.75" thickBot="1">
      <c r="E9" s="435" t="s">
        <v>47</v>
      </c>
      <c r="F9" s="435"/>
      <c r="G9" s="435"/>
      <c r="H9" s="435"/>
      <c r="I9" s="435"/>
      <c r="J9" s="435"/>
      <c r="K9" s="435"/>
      <c r="L9" s="435"/>
      <c r="M9" s="435"/>
    </row>
    <row r="10" spans="1:18" s="50" customFormat="1" ht="72" customHeight="1" thickBot="1">
      <c r="A10" s="40" t="s">
        <v>1</v>
      </c>
      <c r="B10" s="41" t="s">
        <v>2</v>
      </c>
      <c r="C10" s="42" t="s">
        <v>65</v>
      </c>
      <c r="D10" s="42" t="s">
        <v>64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5" t="s">
        <v>11</v>
      </c>
      <c r="O10" s="116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7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8"/>
      <c r="O11" s="119"/>
      <c r="P11" s="58"/>
      <c r="Q11" s="53"/>
      <c r="R11" s="59"/>
    </row>
    <row r="12" spans="1:18" ht="16.5" thickBot="1">
      <c r="A12" s="419" t="s">
        <v>101</v>
      </c>
      <c r="B12" s="423" t="s">
        <v>81</v>
      </c>
      <c r="C12" s="365" t="s">
        <v>53</v>
      </c>
      <c r="D12" s="365" t="s">
        <v>58</v>
      </c>
      <c r="E12" s="366">
        <v>1</v>
      </c>
      <c r="F12" s="367">
        <v>2</v>
      </c>
      <c r="G12" s="368"/>
      <c r="H12" s="369"/>
      <c r="I12" s="370"/>
      <c r="J12" s="371">
        <v>7</v>
      </c>
      <c r="K12" s="366" t="s">
        <v>51</v>
      </c>
      <c r="L12" s="367"/>
      <c r="M12" s="368"/>
      <c r="N12" s="369"/>
      <c r="O12" s="370"/>
      <c r="P12" s="371"/>
      <c r="Q12" s="366"/>
      <c r="R12" s="60"/>
    </row>
    <row r="13" spans="1:18" ht="32.25" thickBot="1">
      <c r="A13" s="420" t="s">
        <v>102</v>
      </c>
      <c r="B13" s="423" t="s">
        <v>82</v>
      </c>
      <c r="C13" s="372" t="s">
        <v>57</v>
      </c>
      <c r="D13" s="372" t="s">
        <v>58</v>
      </c>
      <c r="E13" s="373">
        <v>1</v>
      </c>
      <c r="F13" s="374"/>
      <c r="G13" s="375"/>
      <c r="H13" s="376">
        <v>7</v>
      </c>
      <c r="I13" s="377"/>
      <c r="J13" s="378">
        <v>5</v>
      </c>
      <c r="K13" s="373" t="s">
        <v>67</v>
      </c>
      <c r="L13" s="374"/>
      <c r="M13" s="375"/>
      <c r="N13" s="376"/>
      <c r="O13" s="377"/>
      <c r="P13" s="378"/>
      <c r="Q13" s="373"/>
      <c r="R13" s="60"/>
    </row>
    <row r="14" spans="1:18" ht="32.25" thickBot="1">
      <c r="A14" s="420" t="s">
        <v>103</v>
      </c>
      <c r="B14" s="423" t="s">
        <v>83</v>
      </c>
      <c r="C14" s="372" t="s">
        <v>57</v>
      </c>
      <c r="D14" s="372" t="s">
        <v>58</v>
      </c>
      <c r="E14" s="373">
        <v>1</v>
      </c>
      <c r="F14" s="374"/>
      <c r="G14" s="375"/>
      <c r="H14" s="376">
        <v>6</v>
      </c>
      <c r="I14" s="377"/>
      <c r="J14" s="378">
        <v>5</v>
      </c>
      <c r="K14" s="373" t="s">
        <v>51</v>
      </c>
      <c r="L14" s="374"/>
      <c r="M14" s="375"/>
      <c r="N14" s="376"/>
      <c r="O14" s="377"/>
      <c r="P14" s="378"/>
      <c r="Q14" s="373"/>
      <c r="R14" s="60"/>
    </row>
    <row r="15" spans="1:18" ht="32.25" thickBot="1">
      <c r="A15" s="420" t="s">
        <v>104</v>
      </c>
      <c r="B15" s="423" t="s">
        <v>84</v>
      </c>
      <c r="C15" s="372" t="s">
        <v>57</v>
      </c>
      <c r="D15" s="372" t="s">
        <v>58</v>
      </c>
      <c r="E15" s="373">
        <v>1</v>
      </c>
      <c r="F15" s="374"/>
      <c r="G15" s="375"/>
      <c r="H15" s="376">
        <v>6</v>
      </c>
      <c r="I15" s="377"/>
      <c r="J15" s="378">
        <v>5</v>
      </c>
      <c r="K15" s="373" t="s">
        <v>67</v>
      </c>
      <c r="L15" s="374"/>
      <c r="M15" s="375"/>
      <c r="N15" s="376"/>
      <c r="O15" s="377"/>
      <c r="P15" s="378"/>
      <c r="Q15" s="373"/>
      <c r="R15" s="60"/>
    </row>
    <row r="16" spans="1:18" ht="32.25" thickBot="1">
      <c r="A16" s="421" t="s">
        <v>105</v>
      </c>
      <c r="B16" s="423" t="s">
        <v>85</v>
      </c>
      <c r="C16" s="372" t="s">
        <v>57</v>
      </c>
      <c r="D16" s="372" t="s">
        <v>58</v>
      </c>
      <c r="E16" s="381">
        <v>1</v>
      </c>
      <c r="F16" s="382"/>
      <c r="G16" s="383"/>
      <c r="H16" s="384">
        <v>6</v>
      </c>
      <c r="I16" s="385"/>
      <c r="J16" s="386">
        <v>5</v>
      </c>
      <c r="K16" s="381" t="s">
        <v>51</v>
      </c>
      <c r="L16" s="382"/>
      <c r="M16" s="383"/>
      <c r="N16" s="387"/>
      <c r="O16" s="385"/>
      <c r="P16" s="386"/>
      <c r="Q16" s="381"/>
      <c r="R16" s="60"/>
    </row>
    <row r="17" spans="1:18" ht="19.5" customHeight="1" thickBot="1">
      <c r="A17" s="422" t="s">
        <v>106</v>
      </c>
      <c r="B17" s="423" t="s">
        <v>86</v>
      </c>
      <c r="C17" s="372" t="s">
        <v>53</v>
      </c>
      <c r="D17" s="372" t="s">
        <v>63</v>
      </c>
      <c r="E17" s="373">
        <v>1</v>
      </c>
      <c r="F17" s="374">
        <v>1</v>
      </c>
      <c r="G17" s="375"/>
      <c r="H17" s="376"/>
      <c r="I17" s="377"/>
      <c r="J17" s="378">
        <v>3</v>
      </c>
      <c r="K17" s="373" t="s">
        <v>67</v>
      </c>
      <c r="L17" s="374"/>
      <c r="M17" s="375"/>
      <c r="N17" s="376"/>
      <c r="O17" s="377"/>
      <c r="P17" s="378"/>
      <c r="Q17" s="373"/>
      <c r="R17" s="60"/>
    </row>
    <row r="18" spans="1:18" ht="16.5" thickBot="1">
      <c r="A18" s="418" t="s">
        <v>111</v>
      </c>
      <c r="B18" s="423" t="s">
        <v>87</v>
      </c>
      <c r="C18" s="372" t="s">
        <v>53</v>
      </c>
      <c r="D18" s="372" t="s">
        <v>63</v>
      </c>
      <c r="E18" s="373">
        <v>0</v>
      </c>
      <c r="F18" s="374">
        <v>1</v>
      </c>
      <c r="G18" s="375"/>
      <c r="H18" s="376"/>
      <c r="I18" s="377"/>
      <c r="J18" s="378">
        <v>3</v>
      </c>
      <c r="K18" s="373" t="s">
        <v>67</v>
      </c>
      <c r="L18" s="374"/>
      <c r="M18" s="375"/>
      <c r="N18" s="376"/>
      <c r="O18" s="377"/>
      <c r="P18" s="378"/>
      <c r="Q18" s="373"/>
      <c r="R18" s="60"/>
    </row>
    <row r="19" spans="1:18" ht="16.5" thickBot="1">
      <c r="A19" s="420" t="s">
        <v>101</v>
      </c>
      <c r="B19" s="423" t="s">
        <v>88</v>
      </c>
      <c r="C19" s="372" t="s">
        <v>53</v>
      </c>
      <c r="D19" s="372" t="s">
        <v>58</v>
      </c>
      <c r="E19" s="373">
        <v>1</v>
      </c>
      <c r="F19" s="374"/>
      <c r="G19" s="375"/>
      <c r="H19" s="376"/>
      <c r="I19" s="377"/>
      <c r="J19" s="378"/>
      <c r="K19" s="373"/>
      <c r="L19" s="374">
        <v>2</v>
      </c>
      <c r="M19" s="375"/>
      <c r="N19" s="376"/>
      <c r="O19" s="377"/>
      <c r="P19" s="378">
        <v>7</v>
      </c>
      <c r="Q19" s="373" t="s">
        <v>51</v>
      </c>
      <c r="R19" s="60"/>
    </row>
    <row r="20" spans="1:18" ht="32.25" thickBot="1">
      <c r="A20" s="420" t="s">
        <v>107</v>
      </c>
      <c r="B20" s="423" t="s">
        <v>89</v>
      </c>
      <c r="C20" s="372" t="s">
        <v>57</v>
      </c>
      <c r="D20" s="372" t="s">
        <v>58</v>
      </c>
      <c r="E20" s="373">
        <v>1</v>
      </c>
      <c r="F20" s="374"/>
      <c r="G20" s="375"/>
      <c r="H20" s="376"/>
      <c r="I20" s="377"/>
      <c r="J20" s="378"/>
      <c r="K20" s="373"/>
      <c r="L20" s="374"/>
      <c r="M20" s="375"/>
      <c r="N20" s="376">
        <v>3</v>
      </c>
      <c r="O20" s="377"/>
      <c r="P20" s="378">
        <v>4</v>
      </c>
      <c r="Q20" s="373" t="s">
        <v>67</v>
      </c>
      <c r="R20" s="60"/>
    </row>
    <row r="21" spans="1:18" ht="32.25" thickBot="1">
      <c r="A21" s="420" t="s">
        <v>108</v>
      </c>
      <c r="B21" s="423" t="s">
        <v>90</v>
      </c>
      <c r="C21" s="372" t="s">
        <v>57</v>
      </c>
      <c r="D21" s="372" t="s">
        <v>58</v>
      </c>
      <c r="E21" s="373">
        <v>1</v>
      </c>
      <c r="F21" s="374"/>
      <c r="G21" s="375"/>
      <c r="H21" s="376"/>
      <c r="I21" s="377"/>
      <c r="J21" s="378"/>
      <c r="K21" s="373"/>
      <c r="L21" s="374"/>
      <c r="M21" s="375"/>
      <c r="N21" s="376">
        <v>5</v>
      </c>
      <c r="O21" s="377"/>
      <c r="P21" s="378">
        <v>4</v>
      </c>
      <c r="Q21" s="373" t="s">
        <v>51</v>
      </c>
      <c r="R21" s="60"/>
    </row>
    <row r="22" spans="1:18" ht="32.25" thickBot="1">
      <c r="A22" s="420" t="s">
        <v>109</v>
      </c>
      <c r="B22" s="423" t="s">
        <v>91</v>
      </c>
      <c r="C22" s="372" t="s">
        <v>57</v>
      </c>
      <c r="D22" s="372" t="s">
        <v>58</v>
      </c>
      <c r="E22" s="373">
        <v>1</v>
      </c>
      <c r="F22" s="374"/>
      <c r="G22" s="375"/>
      <c r="H22" s="376"/>
      <c r="I22" s="377"/>
      <c r="J22" s="378"/>
      <c r="K22" s="373"/>
      <c r="L22" s="382"/>
      <c r="M22" s="383"/>
      <c r="N22" s="384">
        <v>3</v>
      </c>
      <c r="O22" s="377"/>
      <c r="P22" s="378">
        <v>4</v>
      </c>
      <c r="Q22" s="373" t="s">
        <v>67</v>
      </c>
      <c r="R22" s="60"/>
    </row>
    <row r="23" spans="1:18" ht="31.5" customHeight="1" thickBot="1">
      <c r="A23" s="420" t="s">
        <v>110</v>
      </c>
      <c r="B23" s="423" t="s">
        <v>92</v>
      </c>
      <c r="C23" s="372" t="s">
        <v>57</v>
      </c>
      <c r="D23" s="372" t="s">
        <v>58</v>
      </c>
      <c r="E23" s="381">
        <v>1</v>
      </c>
      <c r="F23" s="382"/>
      <c r="G23" s="383"/>
      <c r="H23" s="387"/>
      <c r="I23" s="385"/>
      <c r="J23" s="386"/>
      <c r="K23" s="381"/>
      <c r="L23" s="374"/>
      <c r="M23" s="375"/>
      <c r="N23" s="376">
        <v>3</v>
      </c>
      <c r="O23" s="385"/>
      <c r="P23" s="386">
        <v>4</v>
      </c>
      <c r="Q23" s="381" t="s">
        <v>51</v>
      </c>
      <c r="R23" s="60"/>
    </row>
    <row r="24" spans="1:18" ht="34.5" customHeight="1" thickBot="1">
      <c r="A24" s="420" t="s">
        <v>71</v>
      </c>
      <c r="B24" s="423" t="s">
        <v>93</v>
      </c>
      <c r="C24" s="372" t="s">
        <v>57</v>
      </c>
      <c r="D24" s="372" t="s">
        <v>63</v>
      </c>
      <c r="E24" s="373">
        <v>1</v>
      </c>
      <c r="F24" s="374"/>
      <c r="G24" s="375"/>
      <c r="H24" s="376"/>
      <c r="I24" s="377"/>
      <c r="J24" s="378"/>
      <c r="K24" s="373"/>
      <c r="L24" s="374"/>
      <c r="M24" s="375"/>
      <c r="N24" s="376">
        <v>12</v>
      </c>
      <c r="O24" s="377"/>
      <c r="P24" s="378">
        <v>7</v>
      </c>
      <c r="Q24" s="373" t="s">
        <v>51</v>
      </c>
      <c r="R24" s="60"/>
    </row>
    <row r="25" spans="1:18" ht="18.75" customHeight="1" thickBot="1">
      <c r="A25" s="420" t="s">
        <v>72</v>
      </c>
      <c r="B25" s="423" t="s">
        <v>94</v>
      </c>
      <c r="C25" s="372" t="s">
        <v>57</v>
      </c>
      <c r="D25" s="372" t="s">
        <v>63</v>
      </c>
      <c r="E25" s="373">
        <v>0</v>
      </c>
      <c r="F25" s="374"/>
      <c r="G25" s="375"/>
      <c r="H25" s="376"/>
      <c r="I25" s="377"/>
      <c r="J25" s="378"/>
      <c r="K25" s="373"/>
      <c r="L25" s="374"/>
      <c r="M25" s="375"/>
      <c r="N25" s="376">
        <v>12</v>
      </c>
      <c r="O25" s="377"/>
      <c r="P25" s="378">
        <v>7</v>
      </c>
      <c r="Q25" s="373" t="s">
        <v>51</v>
      </c>
      <c r="R25" s="60"/>
    </row>
    <row r="26" spans="1:18" ht="18.75" customHeight="1" thickBot="1">
      <c r="A26" s="420" t="s">
        <v>73</v>
      </c>
      <c r="B26" s="423" t="s">
        <v>95</v>
      </c>
      <c r="C26" s="372" t="s">
        <v>57</v>
      </c>
      <c r="D26" s="372" t="s">
        <v>63</v>
      </c>
      <c r="E26" s="373">
        <v>0</v>
      </c>
      <c r="F26" s="374"/>
      <c r="G26" s="375"/>
      <c r="H26" s="376"/>
      <c r="I26" s="377"/>
      <c r="J26" s="378"/>
      <c r="K26" s="373"/>
      <c r="L26" s="374"/>
      <c r="M26" s="375"/>
      <c r="N26" s="376">
        <v>12</v>
      </c>
      <c r="O26" s="377"/>
      <c r="P26" s="378">
        <v>7</v>
      </c>
      <c r="Q26" s="373" t="s">
        <v>51</v>
      </c>
      <c r="R26" s="60"/>
    </row>
    <row r="27" spans="1:18" ht="18.75" customHeight="1" thickBot="1">
      <c r="A27" s="420" t="s">
        <v>74</v>
      </c>
      <c r="B27" s="423" t="s">
        <v>96</v>
      </c>
      <c r="C27" s="372" t="s">
        <v>57</v>
      </c>
      <c r="D27" s="372" t="s">
        <v>63</v>
      </c>
      <c r="E27" s="373">
        <v>0</v>
      </c>
      <c r="F27" s="374"/>
      <c r="G27" s="375"/>
      <c r="H27" s="376"/>
      <c r="I27" s="377"/>
      <c r="J27" s="378"/>
      <c r="K27" s="373"/>
      <c r="L27" s="390"/>
      <c r="M27" s="391"/>
      <c r="N27" s="376">
        <v>12</v>
      </c>
      <c r="O27" s="377"/>
      <c r="P27" s="378">
        <v>7</v>
      </c>
      <c r="Q27" s="373" t="s">
        <v>51</v>
      </c>
      <c r="R27" s="60"/>
    </row>
    <row r="28" spans="1:18" ht="18" customHeight="1" thickBot="1">
      <c r="A28" s="419" t="s">
        <v>75</v>
      </c>
      <c r="B28" s="423" t="s">
        <v>97</v>
      </c>
      <c r="C28" s="372" t="s">
        <v>57</v>
      </c>
      <c r="D28" s="372" t="s">
        <v>63</v>
      </c>
      <c r="E28" s="389">
        <v>0</v>
      </c>
      <c r="F28" s="390"/>
      <c r="G28" s="391"/>
      <c r="H28" s="392"/>
      <c r="I28" s="393"/>
      <c r="J28" s="394"/>
      <c r="K28" s="389"/>
      <c r="L28" s="250"/>
      <c r="M28" s="251"/>
      <c r="N28" s="376">
        <v>12</v>
      </c>
      <c r="O28" s="393"/>
      <c r="P28" s="395">
        <v>7</v>
      </c>
      <c r="Q28" s="396" t="s">
        <v>51</v>
      </c>
      <c r="R28" s="60"/>
    </row>
    <row r="29" spans="1:18" ht="33.75" customHeight="1">
      <c r="A29" s="420" t="s">
        <v>99</v>
      </c>
      <c r="B29" s="423" t="s">
        <v>98</v>
      </c>
      <c r="C29" s="372" t="s">
        <v>57</v>
      </c>
      <c r="D29" s="372" t="s">
        <v>63</v>
      </c>
      <c r="E29" s="249">
        <v>0</v>
      </c>
      <c r="F29" s="250"/>
      <c r="G29" s="251"/>
      <c r="H29" s="252"/>
      <c r="I29" s="253"/>
      <c r="J29" s="254"/>
      <c r="K29" s="249"/>
      <c r="L29" s="250"/>
      <c r="M29" s="251"/>
      <c r="N29" s="376">
        <v>12</v>
      </c>
      <c r="O29" s="253"/>
      <c r="P29" s="254">
        <v>7</v>
      </c>
      <c r="Q29" s="249" t="s">
        <v>51</v>
      </c>
      <c r="R29" s="60"/>
    </row>
    <row r="30" spans="1:18" ht="15" customHeight="1">
      <c r="A30" s="263"/>
      <c r="B30" s="247"/>
      <c r="C30" s="248"/>
      <c r="D30" s="248"/>
      <c r="E30" s="249"/>
      <c r="F30" s="250"/>
      <c r="G30" s="251"/>
      <c r="H30" s="252"/>
      <c r="I30" s="253"/>
      <c r="J30" s="254"/>
      <c r="K30" s="249"/>
      <c r="L30" s="250"/>
      <c r="M30" s="251"/>
      <c r="N30" s="252"/>
      <c r="O30" s="253"/>
      <c r="P30" s="254"/>
      <c r="Q30" s="249"/>
      <c r="R30" s="60"/>
    </row>
    <row r="31" spans="1:18" ht="15" customHeight="1">
      <c r="A31" s="263"/>
      <c r="B31" s="247"/>
      <c r="C31" s="248"/>
      <c r="D31" s="248"/>
      <c r="E31" s="249"/>
      <c r="F31" s="250"/>
      <c r="G31" s="251"/>
      <c r="H31" s="252"/>
      <c r="I31" s="253"/>
      <c r="J31" s="254"/>
      <c r="K31" s="249"/>
      <c r="L31" s="250"/>
      <c r="M31" s="251"/>
      <c r="N31" s="252"/>
      <c r="O31" s="253"/>
      <c r="P31" s="254"/>
      <c r="Q31" s="249"/>
      <c r="R31" s="60"/>
    </row>
    <row r="32" spans="1:18" ht="15" customHeight="1">
      <c r="A32" s="5"/>
      <c r="B32" s="9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60"/>
    </row>
    <row r="33" spans="1:18" ht="15" customHeight="1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>
      <c r="A34" s="5"/>
      <c r="B34" s="6"/>
      <c r="C34" s="7"/>
      <c r="D34" s="7"/>
      <c r="E34" s="8"/>
      <c r="F34" s="9"/>
      <c r="G34" s="120"/>
      <c r="H34" s="121"/>
      <c r="I34" s="122"/>
      <c r="J34" s="13"/>
      <c r="K34" s="8"/>
      <c r="L34" s="9"/>
      <c r="M34" s="120"/>
      <c r="N34" s="121"/>
      <c r="O34" s="122"/>
      <c r="P34" s="13"/>
      <c r="Q34" s="8"/>
      <c r="R34" s="60"/>
    </row>
    <row r="35" spans="1:18" ht="15" customHeight="1" thickBot="1">
      <c r="A35" s="5"/>
      <c r="B35" s="6"/>
      <c r="C35" s="7"/>
      <c r="D35" s="7"/>
      <c r="E35" s="8"/>
      <c r="F35" s="9"/>
      <c r="G35" s="120"/>
      <c r="H35" s="121"/>
      <c r="I35" s="122"/>
      <c r="J35" s="13"/>
      <c r="K35" s="8"/>
      <c r="L35" s="9"/>
      <c r="M35" s="120"/>
      <c r="N35" s="121"/>
      <c r="O35" s="122"/>
      <c r="P35" s="13"/>
      <c r="Q35" s="8"/>
      <c r="R35" s="60"/>
    </row>
    <row r="36" spans="1:18" ht="15" customHeight="1" thickBot="1">
      <c r="A36" s="61" t="s">
        <v>19</v>
      </c>
      <c r="B36" s="62"/>
      <c r="C36" s="62"/>
      <c r="D36" s="62"/>
      <c r="E36" s="63"/>
      <c r="F36" s="64">
        <f>SUMIFS(F12:F35,$E12:$E35,"=1")</f>
        <v>3</v>
      </c>
      <c r="G36" s="65">
        <f>SUMIFS(G12:G35,$E12:$E35,"=1")</f>
        <v>0</v>
      </c>
      <c r="H36" s="66">
        <f>SUMIFS(H12:H35,$E12:$E35,"=1")</f>
        <v>25</v>
      </c>
      <c r="I36" s="67">
        <f>SUMIFS(I12:I35,$E12:$E35,"=1")</f>
        <v>0</v>
      </c>
      <c r="J36" s="68">
        <f>SUMIFS(J12:J35,$E12:$E35,"=1")+SUMIFS(J12:J35,$D12:$D35,"=DO",$E12:$E35,"=2")</f>
        <v>30</v>
      </c>
      <c r="K36" s="63"/>
      <c r="L36" s="64">
        <f>SUMIFS(L12:L35,$E12:$E35,"=1")</f>
        <v>2</v>
      </c>
      <c r="M36" s="65">
        <f>SUMIFS(M12:M35,$E12:$E35,"=1")</f>
        <v>0</v>
      </c>
      <c r="N36" s="66">
        <f>SUMIFS(N12:N35,$E12:$E35,"=1")</f>
        <v>26</v>
      </c>
      <c r="O36" s="67">
        <f>SUMIFS(O12:O35,$E12:$E35,"=1")</f>
        <v>0</v>
      </c>
      <c r="P36" s="68">
        <f>SUMIFS(P12:P35,$E12:$E35,"=1")+SUMIFS(P12:P35,$D12:$D35,"=DO",$E12:$E35,"=2")</f>
        <v>30</v>
      </c>
      <c r="Q36" s="63"/>
      <c r="R36" s="285"/>
    </row>
    <row r="37" spans="1:18" ht="15" customHeight="1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87"/>
    </row>
    <row r="38" spans="1:18" ht="15" customHeight="1" thickBot="1">
      <c r="A38" s="123" t="s">
        <v>38</v>
      </c>
      <c r="B38" s="124"/>
      <c r="C38" s="70"/>
      <c r="D38" s="70"/>
      <c r="E38" s="70"/>
      <c r="F38" s="71"/>
      <c r="G38" s="125"/>
      <c r="H38" s="126"/>
      <c r="I38" s="127"/>
      <c r="J38" s="75"/>
      <c r="K38" s="70"/>
      <c r="L38" s="71"/>
      <c r="M38" s="125"/>
      <c r="N38" s="126"/>
      <c r="O38" s="127"/>
      <c r="P38" s="75"/>
      <c r="Q38" s="76"/>
      <c r="R38" s="76"/>
    </row>
    <row r="39" spans="1:18" ht="15" customHeight="1">
      <c r="A39" s="397"/>
      <c r="B39" s="364"/>
      <c r="C39" s="365"/>
      <c r="D39" s="365"/>
      <c r="E39" s="366"/>
      <c r="F39" s="367"/>
      <c r="G39" s="368"/>
      <c r="H39" s="369"/>
      <c r="I39" s="370"/>
      <c r="J39" s="371"/>
      <c r="K39" s="366"/>
      <c r="L39" s="367"/>
      <c r="M39" s="368"/>
      <c r="N39" s="369"/>
      <c r="O39" s="370"/>
      <c r="P39" s="371"/>
      <c r="Q39" s="366"/>
      <c r="R39" s="294"/>
    </row>
    <row r="40" spans="1:18" ht="15" customHeight="1">
      <c r="A40" s="398"/>
      <c r="B40" s="388"/>
      <c r="C40" s="372"/>
      <c r="D40" s="372"/>
      <c r="E40" s="373"/>
      <c r="F40" s="374"/>
      <c r="G40" s="375"/>
      <c r="H40" s="376"/>
      <c r="I40" s="377"/>
      <c r="J40" s="378"/>
      <c r="K40" s="373"/>
      <c r="L40" s="374"/>
      <c r="M40" s="375"/>
      <c r="N40" s="376"/>
      <c r="O40" s="377"/>
      <c r="P40" s="378"/>
      <c r="Q40" s="373"/>
      <c r="R40" s="60"/>
    </row>
    <row r="41" spans="1:18" ht="15" customHeight="1">
      <c r="A41" s="398"/>
      <c r="B41" s="388"/>
      <c r="C41" s="372"/>
      <c r="D41" s="372"/>
      <c r="E41" s="373"/>
      <c r="F41" s="374"/>
      <c r="G41" s="375"/>
      <c r="H41" s="376"/>
      <c r="I41" s="377"/>
      <c r="J41" s="378"/>
      <c r="K41" s="373"/>
      <c r="L41" s="374"/>
      <c r="M41" s="375"/>
      <c r="N41" s="376"/>
      <c r="O41" s="377"/>
      <c r="P41" s="378"/>
      <c r="Q41" s="373"/>
      <c r="R41" s="60"/>
    </row>
    <row r="42" spans="1:18" ht="15" customHeight="1">
      <c r="A42" s="398"/>
      <c r="B42" s="388"/>
      <c r="C42" s="372"/>
      <c r="D42" s="372"/>
      <c r="E42" s="373"/>
      <c r="F42" s="374"/>
      <c r="G42" s="375"/>
      <c r="H42" s="376"/>
      <c r="I42" s="377"/>
      <c r="J42" s="378"/>
      <c r="K42" s="373"/>
      <c r="L42" s="374"/>
      <c r="M42" s="375"/>
      <c r="N42" s="376"/>
      <c r="O42" s="377"/>
      <c r="P42" s="378"/>
      <c r="Q42" s="373"/>
      <c r="R42" s="60"/>
    </row>
    <row r="43" spans="1:18" ht="15" customHeight="1">
      <c r="A43" s="398"/>
      <c r="B43" s="388"/>
      <c r="C43" s="372"/>
      <c r="D43" s="372"/>
      <c r="E43" s="373"/>
      <c r="F43" s="374"/>
      <c r="G43" s="375"/>
      <c r="H43" s="376"/>
      <c r="I43" s="377"/>
      <c r="J43" s="378"/>
      <c r="K43" s="373"/>
      <c r="L43" s="374"/>
      <c r="M43" s="375"/>
      <c r="N43" s="376"/>
      <c r="O43" s="377"/>
      <c r="P43" s="378"/>
      <c r="Q43" s="373"/>
      <c r="R43" s="60"/>
    </row>
    <row r="44" spans="1:18" ht="15" customHeight="1">
      <c r="A44" s="398"/>
      <c r="B44" s="388"/>
      <c r="C44" s="372"/>
      <c r="D44" s="372"/>
      <c r="E44" s="373"/>
      <c r="F44" s="374"/>
      <c r="G44" s="375"/>
      <c r="H44" s="376"/>
      <c r="I44" s="377"/>
      <c r="J44" s="378"/>
      <c r="K44" s="373"/>
      <c r="L44" s="374"/>
      <c r="M44" s="375"/>
      <c r="N44" s="376"/>
      <c r="O44" s="377"/>
      <c r="P44" s="378"/>
      <c r="Q44" s="373"/>
      <c r="R44" s="60"/>
    </row>
    <row r="45" spans="1:18" ht="15" customHeight="1">
      <c r="A45" s="398"/>
      <c r="B45" s="388"/>
      <c r="C45" s="372"/>
      <c r="D45" s="372"/>
      <c r="E45" s="373"/>
      <c r="F45" s="374"/>
      <c r="G45" s="375"/>
      <c r="H45" s="376"/>
      <c r="I45" s="377"/>
      <c r="J45" s="378"/>
      <c r="K45" s="373"/>
      <c r="L45" s="374"/>
      <c r="M45" s="375"/>
      <c r="N45" s="376"/>
      <c r="O45" s="377"/>
      <c r="P45" s="378"/>
      <c r="Q45" s="373"/>
      <c r="R45" s="60"/>
    </row>
    <row r="46" spans="1:18" ht="15" customHeight="1">
      <c r="A46" s="399"/>
      <c r="B46" s="400"/>
      <c r="C46" s="401"/>
      <c r="D46" s="401"/>
      <c r="E46" s="402"/>
      <c r="F46" s="403"/>
      <c r="G46" s="404"/>
      <c r="H46" s="405"/>
      <c r="I46" s="406"/>
      <c r="J46" s="407"/>
      <c r="K46" s="408"/>
      <c r="L46" s="403"/>
      <c r="M46" s="404"/>
      <c r="N46" s="405"/>
      <c r="O46" s="406"/>
      <c r="P46" s="407"/>
      <c r="Q46" s="408"/>
      <c r="R46" s="60"/>
    </row>
    <row r="47" spans="1:18" ht="15" customHeight="1">
      <c r="A47" s="5"/>
      <c r="B47" s="6"/>
      <c r="C47" s="7"/>
      <c r="D47" s="7"/>
      <c r="E47" s="108"/>
      <c r="F47" s="9"/>
      <c r="G47" s="120"/>
      <c r="H47" s="121"/>
      <c r="I47" s="122"/>
      <c r="J47" s="13"/>
      <c r="K47" s="8"/>
      <c r="L47" s="9"/>
      <c r="M47" s="120"/>
      <c r="N47" s="121"/>
      <c r="O47" s="122"/>
      <c r="P47" s="13"/>
      <c r="Q47" s="8"/>
      <c r="R47" s="60"/>
    </row>
    <row r="48" spans="1:18" ht="15" customHeight="1" thickBot="1">
      <c r="A48" s="5"/>
      <c r="B48" s="6"/>
      <c r="C48" s="7"/>
      <c r="D48" s="7"/>
      <c r="E48" s="108"/>
      <c r="F48" s="128"/>
      <c r="G48" s="129"/>
      <c r="H48" s="130"/>
      <c r="I48" s="131"/>
      <c r="J48" s="13"/>
      <c r="K48" s="8"/>
      <c r="L48" s="9"/>
      <c r="M48" s="120"/>
      <c r="N48" s="121"/>
      <c r="O48" s="122"/>
      <c r="P48" s="13"/>
      <c r="Q48" s="8"/>
      <c r="R48" s="60"/>
    </row>
    <row r="49" spans="1:19" ht="15" customHeight="1" thickBot="1">
      <c r="A49" s="87" t="s">
        <v>19</v>
      </c>
      <c r="B49" s="132"/>
      <c r="C49" s="132"/>
      <c r="D49" s="132"/>
      <c r="E49" s="132"/>
      <c r="F49" s="133">
        <f>SUMIFS(F39:F48,$D39:$D48,"=DF")</f>
        <v>0</v>
      </c>
      <c r="G49" s="134">
        <f>SUMIFS(G39:G48,$D39:$D48,"=DF")</f>
        <v>0</v>
      </c>
      <c r="H49" s="135">
        <f>SUMIFS(H39:H48,$D39:$D48,"=DF")</f>
        <v>0</v>
      </c>
      <c r="I49" s="136">
        <f>SUMIFS(I39:I48,$D39:$D48,"=DF")</f>
        <v>0</v>
      </c>
      <c r="J49" s="235">
        <f>SUMIFS(J39:J48,$D39:$D48,"=DF")</f>
        <v>0</v>
      </c>
      <c r="K49" s="137"/>
      <c r="L49" s="133">
        <f>SUMIFS(L39:L48,$D39:$D48,"=DF")</f>
        <v>0</v>
      </c>
      <c r="M49" s="134">
        <f>SUMIFS(M39:M48,$D39:$D48,"=DF")</f>
        <v>0</v>
      </c>
      <c r="N49" s="135">
        <f>SUMIFS(N39:N48,$D39:$D48,"=DF")</f>
        <v>0</v>
      </c>
      <c r="O49" s="136">
        <f>SUMIFS(O39:O48,$D39:$D48,"=DF")</f>
        <v>0</v>
      </c>
      <c r="P49" s="235">
        <f>SUMIFS(P39:P48,$D39:$D48,"=DF")</f>
        <v>0</v>
      </c>
      <c r="Q49" s="137"/>
      <c r="R49" s="137"/>
    </row>
    <row r="50" spans="1:19" s="109" customFormat="1" ht="15" customHeight="1">
      <c r="A50" s="237"/>
      <c r="B50" s="238"/>
      <c r="C50" s="238"/>
      <c r="D50" s="238"/>
      <c r="E50" s="238"/>
      <c r="F50" s="238"/>
      <c r="G50" s="238"/>
      <c r="H50" s="238"/>
      <c r="I50" s="238"/>
      <c r="J50" s="239"/>
      <c r="K50" s="238"/>
      <c r="L50" s="238"/>
      <c r="M50" s="238"/>
      <c r="N50" s="238"/>
      <c r="O50" s="238"/>
      <c r="P50" s="239"/>
      <c r="Q50" s="238"/>
      <c r="R50" s="29"/>
      <c r="S50" s="30"/>
    </row>
    <row r="51" spans="1:19" ht="15" customHeight="1">
      <c r="A51" s="436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</row>
    <row r="52" spans="1:19" ht="15" customHeight="1">
      <c r="A52" s="436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</row>
    <row r="53" spans="1:19" ht="15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</row>
    <row r="54" spans="1:19" ht="15" customHeight="1">
      <c r="A54" s="436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</row>
    <row r="55" spans="1:19" ht="15" customHeight="1">
      <c r="A55" s="438" t="s">
        <v>68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16"/>
    </row>
    <row r="56" spans="1:19" ht="81.75" customHeight="1">
      <c r="A56" s="436" t="s">
        <v>69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</row>
    <row r="57" spans="1:19" ht="60.75" customHeight="1">
      <c r="A57" s="441" t="s">
        <v>70</v>
      </c>
      <c r="B57" s="440"/>
      <c r="C57" s="440"/>
      <c r="D57" s="440"/>
      <c r="E57" s="440"/>
      <c r="F57" s="440"/>
      <c r="K57" s="416"/>
      <c r="Q57" s="416"/>
      <c r="R57" s="416"/>
    </row>
    <row r="58" spans="1:19" ht="15" customHeight="1">
      <c r="A58" s="111"/>
    </row>
    <row r="59" spans="1:19" ht="15" customHeight="1">
      <c r="A59" s="111"/>
    </row>
    <row r="60" spans="1:19" ht="15" customHeight="1">
      <c r="A60" s="111"/>
    </row>
    <row r="61" spans="1:19" ht="15" customHeight="1">
      <c r="A61" s="111"/>
    </row>
    <row r="62" spans="1:19" ht="15" customHeight="1">
      <c r="A62" s="112"/>
    </row>
    <row r="63" spans="1:19" ht="15" customHeight="1"/>
    <row r="64" spans="1:19" ht="15" customHeight="1"/>
    <row r="65" spans="1:19" s="78" customFormat="1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88"/>
      <c r="S65" s="77"/>
    </row>
    <row r="66" spans="1:19" ht="14.25" customHeight="1" thickBot="1"/>
    <row r="67" spans="1:19" ht="12.75" customHeight="1" thickBot="1">
      <c r="A67" s="138"/>
      <c r="B67" s="37"/>
      <c r="C67" s="37"/>
      <c r="D67" s="37"/>
      <c r="E67" s="139"/>
      <c r="F67" s="425">
        <f>SUM(F36:I36)</f>
        <v>28</v>
      </c>
      <c r="G67" s="426"/>
      <c r="H67" s="426"/>
      <c r="I67" s="427"/>
      <c r="J67" s="428"/>
      <c r="K67" s="429"/>
      <c r="L67" s="425">
        <f>SUM(L36:O36)</f>
        <v>28</v>
      </c>
      <c r="M67" s="426"/>
      <c r="N67" s="426"/>
      <c r="O67" s="427"/>
      <c r="P67" s="428"/>
      <c r="Q67" s="429"/>
      <c r="R67" s="289">
        <f>SUMIF($E12:$E48,"=1",R12:R48)</f>
        <v>0</v>
      </c>
    </row>
    <row r="68" spans="1:19">
      <c r="F68" s="140"/>
      <c r="G68" s="141"/>
      <c r="H68" s="142"/>
      <c r="I68" s="143"/>
      <c r="J68" s="144"/>
      <c r="K68" s="145"/>
      <c r="L68" s="140"/>
      <c r="M68" s="141"/>
      <c r="N68" s="142"/>
      <c r="O68" s="143"/>
    </row>
    <row r="69" spans="1:19">
      <c r="F69" s="424"/>
      <c r="G69" s="424"/>
      <c r="H69" s="424"/>
      <c r="I69" s="424"/>
      <c r="J69" s="144"/>
      <c r="K69" s="145"/>
      <c r="L69" s="424"/>
      <c r="M69" s="424"/>
      <c r="N69" s="424"/>
      <c r="O69" s="424"/>
    </row>
    <row r="70" spans="1:19">
      <c r="F70" s="140"/>
      <c r="G70" s="141"/>
      <c r="H70" s="142"/>
      <c r="I70" s="143"/>
      <c r="J70" s="424"/>
      <c r="K70" s="424"/>
      <c r="L70" s="140"/>
      <c r="M70" s="141"/>
      <c r="N70" s="142"/>
      <c r="O70" s="143"/>
    </row>
    <row r="71" spans="1:19">
      <c r="F71" s="140"/>
      <c r="G71" s="141"/>
      <c r="H71" s="142"/>
      <c r="I71" s="143"/>
      <c r="J71" s="144"/>
      <c r="K71" s="145"/>
      <c r="L71" s="140"/>
      <c r="M71" s="141"/>
      <c r="N71" s="142"/>
      <c r="O71" s="143"/>
    </row>
  </sheetData>
  <mergeCells count="18"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A55:Q55"/>
    <mergeCell ref="A56:R56"/>
    <mergeCell ref="A57:F57"/>
    <mergeCell ref="J70:K70"/>
    <mergeCell ref="F69:I69"/>
    <mergeCell ref="L69:O69"/>
    <mergeCell ref="F67:I67"/>
    <mergeCell ref="L67:O67"/>
    <mergeCell ref="J67:K67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&amp;LRECTOR,Prof.univ.dr. Cezar Ionuț SPÎNU&amp;CDECAN,&amp;RDIRECTOR DEPARTAMENT,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67"/>
  <sheetViews>
    <sheetView view="pageBreakPreview" topLeftCell="A13" zoomScaleSheetLayoutView="100" workbookViewId="0">
      <selection activeCell="B39" sqref="B39:Q41"/>
    </sheetView>
  </sheetViews>
  <sheetFormatPr defaultColWidth="9.140625" defaultRowHeight="15"/>
  <cols>
    <col min="1" max="1" width="36.140625" style="234" customWidth="1"/>
    <col min="2" max="2" width="12.7109375" style="231" customWidth="1"/>
    <col min="3" max="3" width="5.85546875" style="231" customWidth="1"/>
    <col min="4" max="4" width="6" style="231" customWidth="1"/>
    <col min="5" max="5" width="4.85546875" style="231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31" customWidth="1"/>
    <col min="12" max="12" width="7" style="24" customWidth="1"/>
    <col min="13" max="13" width="4.140625" style="25" customWidth="1"/>
    <col min="14" max="14" width="4" style="26" customWidth="1"/>
    <col min="15" max="15" width="5.42578125" style="27" customWidth="1"/>
    <col min="16" max="16" width="7" style="28" bestFit="1" customWidth="1"/>
    <col min="17" max="17" width="4.42578125" style="231" customWidth="1"/>
    <col min="18" max="18" width="6.140625" style="231" hidden="1" customWidth="1"/>
    <col min="19" max="19" width="9.140625" style="30"/>
    <col min="20" max="16384" width="9.140625" style="31"/>
  </cols>
  <sheetData>
    <row r="1" spans="1:18">
      <c r="A1" s="2" t="s">
        <v>0</v>
      </c>
      <c r="L1" s="430" t="s">
        <v>37</v>
      </c>
      <c r="M1" s="431"/>
      <c r="N1" s="431"/>
      <c r="O1" s="431"/>
      <c r="P1" s="431"/>
      <c r="Q1" s="37"/>
    </row>
    <row r="2" spans="1:18">
      <c r="A2" s="2" t="s">
        <v>33</v>
      </c>
      <c r="L2" s="430" t="s">
        <v>46</v>
      </c>
      <c r="M2" s="431"/>
      <c r="N2" s="431"/>
      <c r="O2" s="431"/>
      <c r="P2" s="431"/>
      <c r="Q2" s="37"/>
    </row>
    <row r="3" spans="1:18">
      <c r="A3" s="2" t="s">
        <v>34</v>
      </c>
      <c r="Q3" s="37"/>
    </row>
    <row r="4" spans="1:18">
      <c r="A4" s="234" t="s">
        <v>41</v>
      </c>
      <c r="Q4" s="37"/>
    </row>
    <row r="5" spans="1:18" ht="15.75" thickBot="1">
      <c r="A5" s="234" t="s">
        <v>42</v>
      </c>
      <c r="Q5" s="37"/>
    </row>
    <row r="6" spans="1:18" ht="15.75" thickBot="1">
      <c r="A6" s="234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234" t="s">
        <v>44</v>
      </c>
      <c r="F7" s="38"/>
      <c r="G7" s="432" t="s">
        <v>30</v>
      </c>
      <c r="H7" s="433"/>
      <c r="I7" s="433"/>
      <c r="J7" s="433"/>
      <c r="K7" s="434"/>
      <c r="L7" s="39"/>
      <c r="Q7" s="37"/>
    </row>
    <row r="8" spans="1:18">
      <c r="Q8" s="37"/>
    </row>
    <row r="9" spans="1:18" ht="15.75" thickBot="1">
      <c r="E9" s="435" t="s">
        <v>48</v>
      </c>
      <c r="F9" s="435"/>
      <c r="G9" s="435"/>
      <c r="H9" s="435"/>
      <c r="I9" s="435"/>
      <c r="J9" s="435"/>
      <c r="K9" s="435"/>
      <c r="L9" s="435"/>
      <c r="M9" s="435"/>
      <c r="Q9" s="149"/>
    </row>
    <row r="10" spans="1:18" s="50" customFormat="1" ht="82.5" customHeight="1" thickBot="1">
      <c r="A10" s="40" t="s">
        <v>1</v>
      </c>
      <c r="B10" s="41" t="s">
        <v>2</v>
      </c>
      <c r="C10" s="42" t="s">
        <v>65</v>
      </c>
      <c r="D10" s="42" t="s">
        <v>64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0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10"/>
      <c r="B12" s="388"/>
      <c r="C12" s="365"/>
      <c r="D12" s="365"/>
      <c r="E12" s="366"/>
      <c r="F12" s="367"/>
      <c r="G12" s="368"/>
      <c r="H12" s="369"/>
      <c r="I12" s="370"/>
      <c r="J12" s="371"/>
      <c r="K12" s="366"/>
      <c r="L12" s="367"/>
      <c r="M12" s="368"/>
      <c r="N12" s="369"/>
      <c r="O12" s="370"/>
      <c r="P12" s="371"/>
      <c r="Q12" s="366"/>
      <c r="R12" s="151"/>
    </row>
    <row r="13" spans="1:18">
      <c r="A13" s="409"/>
      <c r="B13" s="388"/>
      <c r="C13" s="372"/>
      <c r="D13" s="372"/>
      <c r="E13" s="373"/>
      <c r="F13" s="374"/>
      <c r="G13" s="375"/>
      <c r="H13" s="376"/>
      <c r="I13" s="377"/>
      <c r="J13" s="378"/>
      <c r="K13" s="373"/>
      <c r="L13" s="374"/>
      <c r="M13" s="375"/>
      <c r="N13" s="376"/>
      <c r="O13" s="377"/>
      <c r="P13" s="378"/>
      <c r="Q13" s="373"/>
      <c r="R13" s="151"/>
    </row>
    <row r="14" spans="1:18">
      <c r="A14" s="409"/>
      <c r="B14" s="388"/>
      <c r="C14" s="372"/>
      <c r="D14" s="372"/>
      <c r="E14" s="373"/>
      <c r="F14" s="374"/>
      <c r="G14" s="375"/>
      <c r="H14" s="376"/>
      <c r="I14" s="377"/>
      <c r="J14" s="378"/>
      <c r="K14" s="373"/>
      <c r="L14" s="374"/>
      <c r="M14" s="375"/>
      <c r="N14" s="376"/>
      <c r="O14" s="377"/>
      <c r="P14" s="378"/>
      <c r="Q14" s="373"/>
      <c r="R14" s="151"/>
    </row>
    <row r="15" spans="1:18">
      <c r="A15" s="409"/>
      <c r="B15" s="388"/>
      <c r="C15" s="372"/>
      <c r="D15" s="372"/>
      <c r="E15" s="373"/>
      <c r="F15" s="374"/>
      <c r="G15" s="375"/>
      <c r="H15" s="376"/>
      <c r="I15" s="377"/>
      <c r="J15" s="378"/>
      <c r="K15" s="373"/>
      <c r="L15" s="374"/>
      <c r="M15" s="375"/>
      <c r="N15" s="376"/>
      <c r="O15" s="377"/>
      <c r="P15" s="378"/>
      <c r="Q15" s="373"/>
      <c r="R15" s="151"/>
    </row>
    <row r="16" spans="1:18">
      <c r="A16" s="379"/>
      <c r="B16" s="388"/>
      <c r="C16" s="380"/>
      <c r="D16" s="372"/>
      <c r="E16" s="381"/>
      <c r="F16" s="382"/>
      <c r="G16" s="383"/>
      <c r="H16" s="384"/>
      <c r="I16" s="385"/>
      <c r="J16" s="386"/>
      <c r="K16" s="381"/>
      <c r="L16" s="382"/>
      <c r="M16" s="383"/>
      <c r="N16" s="387"/>
      <c r="O16" s="385"/>
      <c r="P16" s="386"/>
      <c r="Q16" s="381"/>
      <c r="R16" s="151"/>
    </row>
    <row r="17" spans="1:18">
      <c r="A17" s="409"/>
      <c r="B17" s="388"/>
      <c r="C17" s="372"/>
      <c r="D17" s="372"/>
      <c r="E17" s="373"/>
      <c r="F17" s="374"/>
      <c r="G17" s="375"/>
      <c r="H17" s="376"/>
      <c r="I17" s="377"/>
      <c r="J17" s="378"/>
      <c r="K17" s="373"/>
      <c r="L17" s="374"/>
      <c r="M17" s="375"/>
      <c r="N17" s="376"/>
      <c r="O17" s="377"/>
      <c r="P17" s="378"/>
      <c r="Q17" s="373"/>
      <c r="R17" s="151"/>
    </row>
    <row r="18" spans="1:18">
      <c r="A18" s="409"/>
      <c r="B18" s="388"/>
      <c r="C18" s="372"/>
      <c r="D18" s="372"/>
      <c r="E18" s="373"/>
      <c r="F18" s="374"/>
      <c r="G18" s="375"/>
      <c r="H18" s="376"/>
      <c r="I18" s="377"/>
      <c r="J18" s="378"/>
      <c r="K18" s="373"/>
      <c r="L18" s="374"/>
      <c r="M18" s="375"/>
      <c r="N18" s="376"/>
      <c r="O18" s="377"/>
      <c r="P18" s="378"/>
      <c r="Q18" s="373"/>
      <c r="R18" s="151"/>
    </row>
    <row r="19" spans="1:18">
      <c r="A19" s="409"/>
      <c r="B19" s="388"/>
      <c r="C19" s="372"/>
      <c r="D19" s="372"/>
      <c r="E19" s="373"/>
      <c r="F19" s="374"/>
      <c r="G19" s="375"/>
      <c r="H19" s="376"/>
      <c r="I19" s="377"/>
      <c r="J19" s="378"/>
      <c r="K19" s="373"/>
      <c r="L19" s="374"/>
      <c r="M19" s="375"/>
      <c r="N19" s="376"/>
      <c r="O19" s="377"/>
      <c r="P19" s="378"/>
      <c r="Q19" s="373"/>
      <c r="R19" s="151"/>
    </row>
    <row r="20" spans="1:18">
      <c r="A20" s="409"/>
      <c r="B20" s="388"/>
      <c r="C20" s="372"/>
      <c r="D20" s="372"/>
      <c r="E20" s="373"/>
      <c r="F20" s="374"/>
      <c r="G20" s="375"/>
      <c r="H20" s="376"/>
      <c r="I20" s="377"/>
      <c r="J20" s="378"/>
      <c r="K20" s="373"/>
      <c r="L20" s="374"/>
      <c r="M20" s="375"/>
      <c r="N20" s="376"/>
      <c r="O20" s="377"/>
      <c r="P20" s="378"/>
      <c r="Q20" s="373"/>
      <c r="R20" s="151"/>
    </row>
    <row r="21" spans="1:18">
      <c r="A21" s="409"/>
      <c r="B21" s="388"/>
      <c r="C21" s="372"/>
      <c r="D21" s="372"/>
      <c r="E21" s="373"/>
      <c r="F21" s="374"/>
      <c r="G21" s="375"/>
      <c r="H21" s="376"/>
      <c r="I21" s="377"/>
      <c r="J21" s="378"/>
      <c r="K21" s="373"/>
      <c r="L21" s="374"/>
      <c r="M21" s="375"/>
      <c r="N21" s="376"/>
      <c r="O21" s="377"/>
      <c r="P21" s="378"/>
      <c r="Q21" s="373"/>
      <c r="R21" s="151"/>
    </row>
    <row r="22" spans="1:18">
      <c r="A22" s="409"/>
      <c r="B22" s="388"/>
      <c r="C22" s="372"/>
      <c r="D22" s="372"/>
      <c r="E22" s="373"/>
      <c r="F22" s="374"/>
      <c r="G22" s="375"/>
      <c r="H22" s="376"/>
      <c r="I22" s="377"/>
      <c r="J22" s="378"/>
      <c r="K22" s="373"/>
      <c r="L22" s="374"/>
      <c r="M22" s="375"/>
      <c r="N22" s="376"/>
      <c r="O22" s="377"/>
      <c r="P22" s="378"/>
      <c r="Q22" s="373"/>
      <c r="R22" s="151"/>
    </row>
    <row r="23" spans="1:18">
      <c r="A23" s="409"/>
      <c r="B23" s="388"/>
      <c r="C23" s="372"/>
      <c r="D23" s="372"/>
      <c r="E23" s="373"/>
      <c r="F23" s="374"/>
      <c r="G23" s="375"/>
      <c r="H23" s="376"/>
      <c r="I23" s="377"/>
      <c r="J23" s="378"/>
      <c r="K23" s="373"/>
      <c r="L23" s="374"/>
      <c r="M23" s="375"/>
      <c r="N23" s="376"/>
      <c r="O23" s="377"/>
      <c r="P23" s="378"/>
      <c r="Q23" s="373"/>
      <c r="R23" s="151"/>
    </row>
    <row r="24" spans="1:18">
      <c r="A24" s="409"/>
      <c r="B24" s="388"/>
      <c r="C24" s="372"/>
      <c r="D24" s="372"/>
      <c r="E24" s="373"/>
      <c r="F24" s="374"/>
      <c r="G24" s="375"/>
      <c r="H24" s="376"/>
      <c r="I24" s="377"/>
      <c r="J24" s="378"/>
      <c r="K24" s="373"/>
      <c r="L24" s="374"/>
      <c r="M24" s="375"/>
      <c r="N24" s="376"/>
      <c r="O24" s="377"/>
      <c r="P24" s="378"/>
      <c r="Q24" s="373"/>
      <c r="R24" s="151"/>
    </row>
    <row r="25" spans="1:18">
      <c r="A25" s="409"/>
      <c r="B25" s="388"/>
      <c r="C25" s="372"/>
      <c r="D25" s="372"/>
      <c r="E25" s="373"/>
      <c r="F25" s="374"/>
      <c r="G25" s="375"/>
      <c r="H25" s="376"/>
      <c r="I25" s="377"/>
      <c r="J25" s="378"/>
      <c r="K25" s="373"/>
      <c r="L25" s="374"/>
      <c r="M25" s="375"/>
      <c r="N25" s="376"/>
      <c r="O25" s="377"/>
      <c r="P25" s="378"/>
      <c r="Q25" s="373"/>
      <c r="R25" s="151"/>
    </row>
    <row r="26" spans="1:18">
      <c r="A26" s="409"/>
      <c r="B26" s="388"/>
      <c r="C26" s="372"/>
      <c r="D26" s="372"/>
      <c r="E26" s="373"/>
      <c r="F26" s="374"/>
      <c r="G26" s="375"/>
      <c r="H26" s="376"/>
      <c r="I26" s="377"/>
      <c r="J26" s="378"/>
      <c r="K26" s="373"/>
      <c r="L26" s="374"/>
      <c r="M26" s="375"/>
      <c r="N26" s="376"/>
      <c r="O26" s="377"/>
      <c r="P26" s="378"/>
      <c r="Q26" s="373"/>
      <c r="R26" s="151"/>
    </row>
    <row r="27" spans="1:18">
      <c r="A27" s="409"/>
      <c r="B27" s="388"/>
      <c r="C27" s="372"/>
      <c r="D27" s="372"/>
      <c r="E27" s="373"/>
      <c r="F27" s="374"/>
      <c r="G27" s="375"/>
      <c r="H27" s="376"/>
      <c r="I27" s="377"/>
      <c r="J27" s="378"/>
      <c r="K27" s="373"/>
      <c r="L27" s="374"/>
      <c r="M27" s="375"/>
      <c r="N27" s="376"/>
      <c r="O27" s="377"/>
      <c r="P27" s="378"/>
      <c r="Q27" s="373"/>
      <c r="R27" s="151"/>
    </row>
    <row r="28" spans="1:18">
      <c r="A28" s="409"/>
      <c r="B28" s="388"/>
      <c r="C28" s="372"/>
      <c r="D28" s="372"/>
      <c r="E28" s="373"/>
      <c r="F28" s="257"/>
      <c r="G28" s="258"/>
      <c r="H28" s="259"/>
      <c r="I28" s="260"/>
      <c r="J28" s="261"/>
      <c r="K28" s="256"/>
      <c r="L28" s="374"/>
      <c r="M28" s="375"/>
      <c r="N28" s="376"/>
      <c r="O28" s="377"/>
      <c r="P28" s="378"/>
      <c r="Q28" s="373"/>
      <c r="R28" s="326"/>
    </row>
    <row r="29" spans="1:18">
      <c r="A29" s="409"/>
      <c r="B29" s="388"/>
      <c r="C29" s="372"/>
      <c r="D29" s="372"/>
      <c r="E29" s="373"/>
      <c r="F29" s="257"/>
      <c r="G29" s="258"/>
      <c r="H29" s="259"/>
      <c r="I29" s="260"/>
      <c r="J29" s="261"/>
      <c r="K29" s="256"/>
      <c r="L29" s="374"/>
      <c r="M29" s="375"/>
      <c r="N29" s="376"/>
      <c r="O29" s="377"/>
      <c r="P29" s="378"/>
      <c r="Q29" s="373"/>
      <c r="R29" s="294"/>
    </row>
    <row r="30" spans="1:18">
      <c r="A30" s="409"/>
      <c r="B30" s="388"/>
      <c r="C30" s="372"/>
      <c r="D30" s="372"/>
      <c r="E30" s="373"/>
      <c r="F30" s="257"/>
      <c r="G30" s="258"/>
      <c r="H30" s="259"/>
      <c r="I30" s="260"/>
      <c r="J30" s="261"/>
      <c r="K30" s="256"/>
      <c r="L30" s="374"/>
      <c r="M30" s="375"/>
      <c r="N30" s="376"/>
      <c r="O30" s="377"/>
      <c r="P30" s="378"/>
      <c r="Q30" s="373"/>
      <c r="R30" s="294"/>
    </row>
    <row r="31" spans="1:18">
      <c r="A31" s="409"/>
      <c r="B31" s="388"/>
      <c r="C31" s="372"/>
      <c r="D31" s="372"/>
      <c r="E31" s="373"/>
      <c r="F31" s="257"/>
      <c r="G31" s="258"/>
      <c r="H31" s="259"/>
      <c r="I31" s="260"/>
      <c r="J31" s="261"/>
      <c r="K31" s="256"/>
      <c r="L31" s="374"/>
      <c r="M31" s="375"/>
      <c r="N31" s="376"/>
      <c r="O31" s="377"/>
      <c r="P31" s="378"/>
      <c r="Q31" s="373"/>
      <c r="R31" s="294"/>
    </row>
    <row r="32" spans="1:18">
      <c r="A32" s="5"/>
      <c r="B32" s="146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294"/>
    </row>
    <row r="33" spans="1:18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1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>
      <c r="A36" s="61" t="s">
        <v>19</v>
      </c>
      <c r="B36" s="232"/>
      <c r="C36" s="232"/>
      <c r="D36" s="232"/>
      <c r="E36" s="23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23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233"/>
      <c r="R36" s="285"/>
    </row>
    <row r="37" spans="1:18" ht="15.75" thickBot="1">
      <c r="A37" s="6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ht="15.75" thickBot="1">
      <c r="A38" s="442" t="s">
        <v>38</v>
      </c>
      <c r="B38" s="443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>
      <c r="A39" s="409"/>
      <c r="B39" s="388"/>
      <c r="C39" s="372"/>
      <c r="D39" s="372"/>
      <c r="E39" s="373"/>
      <c r="F39" s="374"/>
      <c r="G39" s="375"/>
      <c r="H39" s="376"/>
      <c r="I39" s="377"/>
      <c r="J39" s="378"/>
      <c r="K39" s="373"/>
      <c r="L39" s="374"/>
      <c r="M39" s="375"/>
      <c r="N39" s="376"/>
      <c r="O39" s="377"/>
      <c r="P39" s="378"/>
      <c r="Q39" s="373"/>
      <c r="R39" s="151"/>
    </row>
    <row r="40" spans="1:18">
      <c r="A40" s="409"/>
      <c r="B40" s="388"/>
      <c r="C40" s="372"/>
      <c r="D40" s="372"/>
      <c r="E40" s="373"/>
      <c r="F40" s="374"/>
      <c r="G40" s="375"/>
      <c r="H40" s="376"/>
      <c r="I40" s="377"/>
      <c r="J40" s="378"/>
      <c r="K40" s="373"/>
      <c r="L40" s="374"/>
      <c r="M40" s="375"/>
      <c r="N40" s="376"/>
      <c r="O40" s="377"/>
      <c r="P40" s="378"/>
      <c r="Q40" s="373"/>
      <c r="R40" s="151"/>
    </row>
    <row r="41" spans="1:18">
      <c r="A41" s="276"/>
      <c r="B41" s="247"/>
      <c r="C41" s="248"/>
      <c r="D41" s="248"/>
      <c r="E41" s="278"/>
      <c r="F41" s="279"/>
      <c r="G41" s="280"/>
      <c r="H41" s="283"/>
      <c r="I41" s="253"/>
      <c r="J41" s="281"/>
      <c r="K41" s="249"/>
      <c r="L41" s="279"/>
      <c r="M41" s="280"/>
      <c r="N41" s="283"/>
      <c r="O41" s="253"/>
      <c r="P41" s="254"/>
      <c r="Q41" s="249"/>
      <c r="R41" s="294"/>
    </row>
    <row r="42" spans="1:18">
      <c r="A42" s="276"/>
      <c r="B42" s="247"/>
      <c r="C42" s="282"/>
      <c r="D42" s="282"/>
      <c r="E42" s="278"/>
      <c r="F42" s="279"/>
      <c r="G42" s="280"/>
      <c r="H42" s="252"/>
      <c r="I42" s="253"/>
      <c r="J42" s="254"/>
      <c r="K42" s="249"/>
      <c r="L42" s="279"/>
      <c r="M42" s="280"/>
      <c r="N42" s="283"/>
      <c r="O42" s="253"/>
      <c r="P42" s="254"/>
      <c r="Q42" s="249"/>
      <c r="R42" s="151"/>
    </row>
    <row r="43" spans="1:18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1"/>
    </row>
    <row r="44" spans="1:18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ht="15.75" thickBot="1">
      <c r="A48" s="98"/>
      <c r="B48" s="152"/>
      <c r="C48" s="99"/>
      <c r="D48" s="99"/>
      <c r="E48" s="103"/>
      <c r="F48" s="100"/>
      <c r="G48" s="101"/>
      <c r="H48" s="102"/>
      <c r="I48" s="153"/>
      <c r="J48" s="154"/>
      <c r="K48" s="103"/>
      <c r="L48" s="100"/>
      <c r="M48" s="101"/>
      <c r="N48" s="102"/>
      <c r="O48" s="153"/>
      <c r="P48" s="154"/>
      <c r="Q48" s="103"/>
      <c r="R48" s="151"/>
    </row>
    <row r="49" spans="1:19" ht="15.75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>
      <c r="A51" s="444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</row>
    <row r="54" spans="1:19" s="78" customFormat="1">
      <c r="A54" s="234"/>
      <c r="B54" s="231"/>
      <c r="C54" s="231"/>
      <c r="D54" s="231"/>
      <c r="E54" s="231"/>
      <c r="F54" s="24"/>
      <c r="G54" s="25"/>
      <c r="H54" s="26"/>
      <c r="I54" s="27"/>
      <c r="J54" s="28"/>
      <c r="K54" s="231"/>
      <c r="L54" s="24"/>
      <c r="M54" s="25"/>
      <c r="N54" s="26"/>
      <c r="O54" s="27"/>
      <c r="P54" s="28"/>
      <c r="Q54" s="231"/>
      <c r="R54" s="288"/>
      <c r="S54" s="77"/>
    </row>
    <row r="55" spans="1:19">
      <c r="A55" s="438" t="s">
        <v>68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16"/>
    </row>
    <row r="56" spans="1:19" ht="78.75" customHeight="1">
      <c r="A56" s="436" t="s">
        <v>69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</row>
    <row r="57" spans="1:19" ht="62.25" customHeight="1">
      <c r="A57" s="441" t="s">
        <v>70</v>
      </c>
      <c r="B57" s="440"/>
      <c r="C57" s="440"/>
      <c r="D57" s="440"/>
      <c r="E57" s="440"/>
      <c r="F57" s="440"/>
      <c r="K57" s="416"/>
      <c r="Q57" s="416"/>
      <c r="R57" s="416"/>
    </row>
    <row r="58" spans="1:19">
      <c r="F58" s="424"/>
      <c r="G58" s="424"/>
      <c r="H58" s="424"/>
      <c r="I58" s="424"/>
      <c r="J58" s="144"/>
      <c r="K58" s="145"/>
      <c r="L58" s="424"/>
      <c r="M58" s="424"/>
      <c r="N58" s="424"/>
      <c r="O58" s="424"/>
    </row>
    <row r="59" spans="1:19">
      <c r="F59" s="140"/>
      <c r="G59" s="141"/>
      <c r="H59" s="142"/>
      <c r="I59" s="143"/>
      <c r="J59" s="424"/>
      <c r="K59" s="424"/>
      <c r="L59" s="140"/>
      <c r="M59" s="141"/>
      <c r="N59" s="142"/>
      <c r="O59" s="143"/>
    </row>
    <row r="60" spans="1:19">
      <c r="F60" s="140"/>
      <c r="G60" s="141"/>
      <c r="H60" s="142"/>
      <c r="I60" s="143"/>
      <c r="J60" s="144"/>
      <c r="K60" s="145"/>
      <c r="L60" s="140"/>
      <c r="M60" s="141"/>
      <c r="N60" s="142"/>
      <c r="O60" s="143"/>
    </row>
    <row r="66" spans="6:18" ht="15.75" thickBot="1"/>
    <row r="67" spans="6:18" ht="15.75" thickBot="1">
      <c r="F67" s="425">
        <f>SUM(F$36:I$36)</f>
        <v>0</v>
      </c>
      <c r="G67" s="426"/>
      <c r="H67" s="426"/>
      <c r="I67" s="427"/>
      <c r="J67" s="428"/>
      <c r="K67" s="446"/>
      <c r="L67" s="447">
        <f>SUM(L$36:O$36)</f>
        <v>0</v>
      </c>
      <c r="M67" s="447"/>
      <c r="N67" s="447"/>
      <c r="O67" s="447"/>
      <c r="P67" s="290"/>
      <c r="Q67" s="291"/>
      <c r="R67" s="292">
        <f>SUMIF($E12:$E48,"=1",R12:R48)</f>
        <v>0</v>
      </c>
    </row>
  </sheetData>
  <mergeCells count="15">
    <mergeCell ref="A51:Q51"/>
    <mergeCell ref="J59:K59"/>
    <mergeCell ref="F58:I58"/>
    <mergeCell ref="L58:O58"/>
    <mergeCell ref="F67:I67"/>
    <mergeCell ref="J67:K67"/>
    <mergeCell ref="L67:O67"/>
    <mergeCell ref="A55:Q55"/>
    <mergeCell ref="A56:R56"/>
    <mergeCell ref="A57:F57"/>
    <mergeCell ref="L1:P1"/>
    <mergeCell ref="L2:P2"/>
    <mergeCell ref="G7:K7"/>
    <mergeCell ref="E9:M9"/>
    <mergeCell ref="A38:B38"/>
  </mergeCells>
  <phoneticPr fontId="0" type="noConversion"/>
  <conditionalFormatting sqref="J50">
    <cfRule type="cellIs" dxfId="5" priority="2" operator="greaterThan">
      <formula>30</formula>
    </cfRule>
  </conditionalFormatting>
  <conditionalFormatting sqref="P50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&amp;LRECTOR,Prof.univ.dr. Cezar Ionuț SPÎNU&amp;CDECAN,&amp;RDIRECTOR DEPARTAMENT,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S67"/>
  <sheetViews>
    <sheetView view="pageBreakPreview" topLeftCell="A27" zoomScaleSheetLayoutView="100" workbookViewId="0">
      <selection activeCell="C39" sqref="C39:Q41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42578125" style="23" customWidth="1"/>
    <col min="4" max="4" width="5.7109375" style="23" customWidth="1"/>
    <col min="5" max="5" width="4.85546875" style="23" customWidth="1"/>
    <col min="6" max="6" width="6.42578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30" t="s">
        <v>37</v>
      </c>
      <c r="M1" s="431"/>
      <c r="N1" s="431"/>
      <c r="O1" s="431"/>
      <c r="P1" s="431"/>
    </row>
    <row r="2" spans="1:18">
      <c r="A2" s="2" t="s">
        <v>33</v>
      </c>
      <c r="L2" s="430" t="s">
        <v>46</v>
      </c>
      <c r="M2" s="431"/>
      <c r="N2" s="431"/>
      <c r="O2" s="431"/>
      <c r="P2" s="431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432" t="s">
        <v>30</v>
      </c>
      <c r="H7" s="433"/>
      <c r="I7" s="433"/>
      <c r="J7" s="433"/>
      <c r="K7" s="434"/>
      <c r="L7" s="39"/>
    </row>
    <row r="9" spans="1:18" ht="15.75" thickBot="1">
      <c r="E9" s="435" t="s">
        <v>49</v>
      </c>
      <c r="F9" s="435"/>
      <c r="G9" s="435"/>
      <c r="H9" s="435"/>
      <c r="I9" s="435"/>
      <c r="J9" s="435"/>
      <c r="K9" s="435"/>
      <c r="L9" s="435"/>
      <c r="M9" s="435"/>
    </row>
    <row r="10" spans="1:18" s="50" customFormat="1" ht="75.75" customHeight="1" thickBot="1">
      <c r="A10" s="40" t="s">
        <v>1</v>
      </c>
      <c r="B10" s="41" t="s">
        <v>2</v>
      </c>
      <c r="C10" s="42" t="s">
        <v>65</v>
      </c>
      <c r="D10" s="42" t="s">
        <v>64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10"/>
      <c r="B12" s="388"/>
      <c r="C12" s="365"/>
      <c r="D12" s="411"/>
      <c r="E12" s="366"/>
      <c r="F12" s="367"/>
      <c r="G12" s="368"/>
      <c r="H12" s="369"/>
      <c r="I12" s="370"/>
      <c r="J12" s="371"/>
      <c r="K12" s="366"/>
      <c r="L12" s="367"/>
      <c r="M12" s="368"/>
      <c r="N12" s="369"/>
      <c r="O12" s="370"/>
      <c r="P12" s="371"/>
      <c r="Q12" s="366"/>
      <c r="R12" s="60"/>
    </row>
    <row r="13" spans="1:18">
      <c r="A13" s="409"/>
      <c r="B13" s="388"/>
      <c r="C13" s="372"/>
      <c r="D13" s="372"/>
      <c r="E13" s="373"/>
      <c r="F13" s="374"/>
      <c r="G13" s="375"/>
      <c r="H13" s="376"/>
      <c r="I13" s="377"/>
      <c r="J13" s="378"/>
      <c r="K13" s="373"/>
      <c r="L13" s="374"/>
      <c r="M13" s="375"/>
      <c r="N13" s="376"/>
      <c r="O13" s="377"/>
      <c r="P13" s="378"/>
      <c r="Q13" s="373"/>
      <c r="R13" s="60"/>
    </row>
    <row r="14" spans="1:18">
      <c r="A14" s="409"/>
      <c r="B14" s="388"/>
      <c r="C14" s="372"/>
      <c r="D14" s="372"/>
      <c r="E14" s="373"/>
      <c r="F14" s="374"/>
      <c r="G14" s="375"/>
      <c r="H14" s="376"/>
      <c r="I14" s="377"/>
      <c r="J14" s="378"/>
      <c r="K14" s="373"/>
      <c r="L14" s="374"/>
      <c r="M14" s="375"/>
      <c r="N14" s="376"/>
      <c r="O14" s="377"/>
      <c r="P14" s="378"/>
      <c r="Q14" s="373"/>
      <c r="R14" s="60"/>
    </row>
    <row r="15" spans="1:18">
      <c r="A15" s="409"/>
      <c r="B15" s="388"/>
      <c r="C15" s="372"/>
      <c r="D15" s="372"/>
      <c r="E15" s="373"/>
      <c r="F15" s="374"/>
      <c r="G15" s="375"/>
      <c r="H15" s="376"/>
      <c r="I15" s="377"/>
      <c r="J15" s="378"/>
      <c r="K15" s="373"/>
      <c r="L15" s="374"/>
      <c r="M15" s="375"/>
      <c r="N15" s="376"/>
      <c r="O15" s="377"/>
      <c r="P15" s="378"/>
      <c r="Q15" s="373"/>
      <c r="R15" s="60"/>
    </row>
    <row r="16" spans="1:18">
      <c r="A16" s="409"/>
      <c r="B16" s="388"/>
      <c r="C16" s="372"/>
      <c r="D16" s="372"/>
      <c r="E16" s="373"/>
      <c r="F16" s="374"/>
      <c r="G16" s="375"/>
      <c r="H16" s="376"/>
      <c r="I16" s="377"/>
      <c r="J16" s="378"/>
      <c r="K16" s="373"/>
      <c r="L16" s="374"/>
      <c r="M16" s="375"/>
      <c r="N16" s="376"/>
      <c r="O16" s="377"/>
      <c r="P16" s="378"/>
      <c r="Q16" s="373"/>
      <c r="R16" s="60"/>
    </row>
    <row r="17" spans="1:18">
      <c r="A17" s="409"/>
      <c r="B17" s="388"/>
      <c r="C17" s="372"/>
      <c r="D17" s="372"/>
      <c r="E17" s="373"/>
      <c r="F17" s="374"/>
      <c r="G17" s="375"/>
      <c r="H17" s="376"/>
      <c r="I17" s="377"/>
      <c r="J17" s="378"/>
      <c r="K17" s="373"/>
      <c r="L17" s="374"/>
      <c r="M17" s="375"/>
      <c r="N17" s="376"/>
      <c r="O17" s="377"/>
      <c r="P17" s="378"/>
      <c r="Q17" s="373"/>
      <c r="R17" s="60"/>
    </row>
    <row r="18" spans="1:18">
      <c r="A18" s="409"/>
      <c r="B18" s="388"/>
      <c r="C18" s="372"/>
      <c r="D18" s="372"/>
      <c r="E18" s="373"/>
      <c r="F18" s="374"/>
      <c r="G18" s="375"/>
      <c r="H18" s="376"/>
      <c r="I18" s="377"/>
      <c r="J18" s="378"/>
      <c r="K18" s="373"/>
      <c r="L18" s="374"/>
      <c r="M18" s="375"/>
      <c r="N18" s="376"/>
      <c r="O18" s="377"/>
      <c r="P18" s="378"/>
      <c r="Q18" s="373"/>
      <c r="R18" s="60"/>
    </row>
    <row r="19" spans="1:18">
      <c r="A19" s="409"/>
      <c r="B19" s="388"/>
      <c r="C19" s="372"/>
      <c r="D19" s="372"/>
      <c r="E19" s="373"/>
      <c r="F19" s="374"/>
      <c r="G19" s="375"/>
      <c r="H19" s="376"/>
      <c r="I19" s="377"/>
      <c r="J19" s="378"/>
      <c r="K19" s="373"/>
      <c r="L19" s="374"/>
      <c r="M19" s="375"/>
      <c r="N19" s="376"/>
      <c r="O19" s="377"/>
      <c r="P19" s="378"/>
      <c r="Q19" s="373"/>
      <c r="R19" s="60"/>
    </row>
    <row r="20" spans="1:18">
      <c r="A20" s="409"/>
      <c r="B20" s="388"/>
      <c r="C20" s="372"/>
      <c r="D20" s="372"/>
      <c r="E20" s="373"/>
      <c r="F20" s="374"/>
      <c r="G20" s="375"/>
      <c r="H20" s="376"/>
      <c r="I20" s="377"/>
      <c r="J20" s="378"/>
      <c r="K20" s="373"/>
      <c r="L20" s="374"/>
      <c r="M20" s="375"/>
      <c r="N20" s="376"/>
      <c r="O20" s="377"/>
      <c r="P20" s="378"/>
      <c r="Q20" s="373"/>
      <c r="R20" s="60"/>
    </row>
    <row r="21" spans="1:18">
      <c r="A21" s="409"/>
      <c r="B21" s="388"/>
      <c r="C21" s="372"/>
      <c r="D21" s="372"/>
      <c r="E21" s="373"/>
      <c r="F21" s="374"/>
      <c r="G21" s="375"/>
      <c r="H21" s="376"/>
      <c r="I21" s="377"/>
      <c r="J21" s="378"/>
      <c r="K21" s="373"/>
      <c r="L21" s="374"/>
      <c r="M21" s="375"/>
      <c r="N21" s="376"/>
      <c r="O21" s="377"/>
      <c r="P21" s="378"/>
      <c r="Q21" s="373"/>
      <c r="R21" s="60"/>
    </row>
    <row r="22" spans="1:18">
      <c r="A22" s="409"/>
      <c r="B22" s="388"/>
      <c r="C22" s="372"/>
      <c r="D22" s="372"/>
      <c r="E22" s="373"/>
      <c r="F22" s="374"/>
      <c r="G22" s="375"/>
      <c r="H22" s="376"/>
      <c r="I22" s="377"/>
      <c r="J22" s="378"/>
      <c r="K22" s="373"/>
      <c r="L22" s="374"/>
      <c r="M22" s="375"/>
      <c r="N22" s="376"/>
      <c r="O22" s="377"/>
      <c r="P22" s="378"/>
      <c r="Q22" s="373"/>
      <c r="R22" s="60"/>
    </row>
    <row r="23" spans="1:18">
      <c r="A23" s="409"/>
      <c r="B23" s="388"/>
      <c r="C23" s="372"/>
      <c r="D23" s="372"/>
      <c r="E23" s="373"/>
      <c r="F23" s="374"/>
      <c r="G23" s="375"/>
      <c r="H23" s="376"/>
      <c r="I23" s="377"/>
      <c r="J23" s="378"/>
      <c r="K23" s="373"/>
      <c r="L23" s="374"/>
      <c r="M23" s="375"/>
      <c r="N23" s="376"/>
      <c r="O23" s="377"/>
      <c r="P23" s="378"/>
      <c r="Q23" s="373"/>
      <c r="R23" s="60"/>
    </row>
    <row r="24" spans="1:18">
      <c r="A24" s="409"/>
      <c r="B24" s="388"/>
      <c r="C24" s="372"/>
      <c r="D24" s="372"/>
      <c r="E24" s="373"/>
      <c r="F24" s="374"/>
      <c r="G24" s="375"/>
      <c r="H24" s="376"/>
      <c r="I24" s="377"/>
      <c r="J24" s="378"/>
      <c r="K24" s="373"/>
      <c r="L24" s="374"/>
      <c r="M24" s="375"/>
      <c r="N24" s="376"/>
      <c r="O24" s="377"/>
      <c r="P24" s="378"/>
      <c r="Q24" s="373"/>
      <c r="R24" s="60"/>
    </row>
    <row r="25" spans="1:18">
      <c r="A25" s="409"/>
      <c r="B25" s="388"/>
      <c r="C25" s="372"/>
      <c r="D25" s="372"/>
      <c r="E25" s="373"/>
      <c r="F25" s="374"/>
      <c r="G25" s="375"/>
      <c r="H25" s="376"/>
      <c r="I25" s="377"/>
      <c r="J25" s="378"/>
      <c r="K25" s="373"/>
      <c r="L25" s="374"/>
      <c r="M25" s="375"/>
      <c r="N25" s="376"/>
      <c r="O25" s="377"/>
      <c r="P25" s="378"/>
      <c r="Q25" s="373"/>
      <c r="R25" s="60"/>
    </row>
    <row r="26" spans="1:18">
      <c r="A26" s="409"/>
      <c r="B26" s="388"/>
      <c r="C26" s="372"/>
      <c r="D26" s="372"/>
      <c r="E26" s="373"/>
      <c r="F26" s="374"/>
      <c r="G26" s="375"/>
      <c r="H26" s="376"/>
      <c r="I26" s="377"/>
      <c r="J26" s="378"/>
      <c r="K26" s="373"/>
      <c r="L26" s="374"/>
      <c r="M26" s="375"/>
      <c r="N26" s="376"/>
      <c r="O26" s="377"/>
      <c r="P26" s="378"/>
      <c r="Q26" s="373"/>
      <c r="R26" s="60"/>
    </row>
    <row r="27" spans="1:18">
      <c r="A27" s="263"/>
      <c r="B27" s="247"/>
      <c r="C27" s="248"/>
      <c r="D27" s="248"/>
      <c r="E27" s="249"/>
      <c r="F27" s="250"/>
      <c r="G27" s="251"/>
      <c r="H27" s="252"/>
      <c r="I27" s="253"/>
      <c r="J27" s="254"/>
      <c r="K27" s="249"/>
      <c r="L27" s="250"/>
      <c r="M27" s="251"/>
      <c r="N27" s="252"/>
      <c r="O27" s="253"/>
      <c r="P27" s="254"/>
      <c r="Q27" s="249"/>
      <c r="R27" s="60"/>
    </row>
    <row r="28" spans="1:18">
      <c r="A28" s="263"/>
      <c r="B28" s="247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54"/>
      <c r="Q28" s="249"/>
      <c r="R28" s="60"/>
    </row>
    <row r="29" spans="1:18">
      <c r="A29" s="263"/>
      <c r="B29" s="247"/>
      <c r="C29" s="248"/>
      <c r="D29" s="248"/>
      <c r="E29" s="249"/>
      <c r="F29" s="250"/>
      <c r="G29" s="251"/>
      <c r="H29" s="252"/>
      <c r="I29" s="253"/>
      <c r="J29" s="254"/>
      <c r="K29" s="249"/>
      <c r="L29" s="250"/>
      <c r="M29" s="251"/>
      <c r="N29" s="252"/>
      <c r="O29" s="253"/>
      <c r="P29" s="254"/>
      <c r="Q29" s="249"/>
      <c r="R29" s="60"/>
    </row>
    <row r="30" spans="1:18">
      <c r="A30" s="276"/>
      <c r="B30" s="277"/>
      <c r="C30" s="282"/>
      <c r="D30" s="282"/>
      <c r="E30" s="249"/>
      <c r="F30" s="279"/>
      <c r="G30" s="324"/>
      <c r="H30" s="325"/>
      <c r="I30" s="295"/>
      <c r="J30" s="277"/>
      <c r="K30" s="249"/>
      <c r="L30" s="279"/>
      <c r="M30" s="324"/>
      <c r="N30" s="325"/>
      <c r="O30" s="295"/>
      <c r="P30" s="277"/>
      <c r="Q30" s="249"/>
      <c r="R30" s="60"/>
    </row>
    <row r="31" spans="1:18">
      <c r="A31" s="262"/>
      <c r="B31" s="247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59"/>
      <c r="O31" s="260"/>
      <c r="P31" s="261"/>
      <c r="Q31" s="256"/>
      <c r="R31" s="60"/>
    </row>
    <row r="32" spans="1:18">
      <c r="A32" s="262"/>
      <c r="B32" s="247"/>
      <c r="C32" s="255"/>
      <c r="D32" s="255"/>
      <c r="E32" s="256"/>
      <c r="F32" s="257"/>
      <c r="G32" s="258"/>
      <c r="H32" s="259"/>
      <c r="I32" s="260"/>
      <c r="J32" s="261"/>
      <c r="K32" s="256"/>
      <c r="L32" s="257"/>
      <c r="M32" s="258"/>
      <c r="N32" s="259"/>
      <c r="O32" s="260"/>
      <c r="P32" s="261"/>
      <c r="Q32" s="256"/>
      <c r="R32" s="60"/>
    </row>
    <row r="33" spans="1:19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9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9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9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85"/>
    </row>
    <row r="37" spans="1:19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87"/>
    </row>
    <row r="38" spans="1:19" ht="15" customHeight="1" thickBot="1">
      <c r="A38" s="442" t="s">
        <v>38</v>
      </c>
      <c r="B38" s="443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9" ht="15.75" thickBot="1">
      <c r="A39" s="409"/>
      <c r="B39" s="388"/>
      <c r="C39" s="372"/>
      <c r="D39" s="372"/>
      <c r="E39" s="373"/>
      <c r="F39" s="374"/>
      <c r="G39" s="375"/>
      <c r="H39" s="376"/>
      <c r="I39" s="377"/>
      <c r="J39" s="378"/>
      <c r="K39" s="373"/>
      <c r="L39" s="374"/>
      <c r="M39" s="375"/>
      <c r="N39" s="376"/>
      <c r="O39" s="377"/>
      <c r="P39" s="378"/>
      <c r="Q39" s="373"/>
      <c r="R39" s="60"/>
    </row>
    <row r="40" spans="1:19">
      <c r="A40" s="409"/>
      <c r="B40" s="388"/>
      <c r="C40" s="372"/>
      <c r="D40" s="372"/>
      <c r="E40" s="373"/>
      <c r="F40" s="374"/>
      <c r="G40" s="375"/>
      <c r="H40" s="376"/>
      <c r="I40" s="377"/>
      <c r="J40" s="378"/>
      <c r="K40" s="373"/>
      <c r="L40" s="374"/>
      <c r="M40" s="375"/>
      <c r="N40" s="376"/>
      <c r="O40" s="377"/>
      <c r="P40" s="378"/>
      <c r="Q40" s="373"/>
      <c r="R40" s="327"/>
    </row>
    <row r="41" spans="1:19">
      <c r="A41" s="276"/>
      <c r="B41" s="247"/>
      <c r="C41" s="248"/>
      <c r="D41" s="248"/>
      <c r="E41" s="249"/>
      <c r="F41" s="250"/>
      <c r="G41" s="251"/>
      <c r="H41" s="252"/>
      <c r="I41" s="253"/>
      <c r="J41" s="254"/>
      <c r="K41" s="249"/>
      <c r="L41" s="250"/>
      <c r="M41" s="251"/>
      <c r="N41" s="252"/>
      <c r="O41" s="253"/>
      <c r="P41" s="254"/>
      <c r="Q41" s="249"/>
      <c r="R41" s="328"/>
    </row>
    <row r="42" spans="1:19" s="78" customFormat="1">
      <c r="A42" s="263"/>
      <c r="B42" s="247"/>
      <c r="C42" s="248"/>
      <c r="D42" s="248"/>
      <c r="E42" s="249"/>
      <c r="F42" s="250"/>
      <c r="G42" s="251"/>
      <c r="H42" s="252"/>
      <c r="I42" s="253"/>
      <c r="J42" s="254"/>
      <c r="K42" s="249"/>
      <c r="L42" s="250"/>
      <c r="M42" s="251"/>
      <c r="N42" s="252"/>
      <c r="O42" s="253"/>
      <c r="P42" s="254"/>
      <c r="Q42" s="249"/>
      <c r="R42" s="329"/>
      <c r="S42" s="77"/>
    </row>
    <row r="43" spans="1:19" ht="18.75" customHeight="1">
      <c r="A43" s="263"/>
      <c r="B43" s="247"/>
      <c r="C43" s="248"/>
      <c r="D43" s="282"/>
      <c r="E43" s="249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9">
      <c r="A44" s="79"/>
      <c r="B44" s="80"/>
      <c r="C44" s="81"/>
      <c r="D44" s="81"/>
      <c r="E44" s="82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9">
      <c r="A45" s="79"/>
      <c r="B45" s="80"/>
      <c r="C45" s="81"/>
      <c r="D45" s="81"/>
      <c r="E45" s="82"/>
      <c r="F45" s="22"/>
      <c r="G45" s="17"/>
      <c r="H45" s="18"/>
      <c r="I45" s="19"/>
      <c r="J45" s="20"/>
      <c r="K45" s="15"/>
      <c r="L45" s="16"/>
      <c r="M45" s="17"/>
      <c r="N45" s="18"/>
      <c r="O45" s="19"/>
      <c r="P45" s="13"/>
      <c r="Q45" s="8"/>
      <c r="R45" s="8"/>
    </row>
    <row r="46" spans="1:19">
      <c r="A46" s="79"/>
      <c r="B46" s="80"/>
      <c r="C46" s="81"/>
      <c r="D46" s="81"/>
      <c r="E46" s="82"/>
      <c r="F46" s="22"/>
      <c r="G46" s="17"/>
      <c r="H46" s="18"/>
      <c r="I46" s="19"/>
      <c r="J46" s="20"/>
      <c r="K46" s="15"/>
      <c r="L46" s="16"/>
      <c r="M46" s="17"/>
      <c r="N46" s="18"/>
      <c r="O46" s="19"/>
      <c r="P46" s="13"/>
      <c r="Q46" s="8"/>
      <c r="R46" s="8"/>
    </row>
    <row r="47" spans="1:19">
      <c r="A47" s="79"/>
      <c r="B47" s="80"/>
      <c r="C47" s="81"/>
      <c r="D47" s="81"/>
      <c r="E47" s="82"/>
      <c r="F47" s="22"/>
      <c r="G47" s="17"/>
      <c r="H47" s="18"/>
      <c r="I47" s="19"/>
      <c r="J47" s="20"/>
      <c r="K47" s="15"/>
      <c r="L47" s="16"/>
      <c r="M47" s="17"/>
      <c r="N47" s="18"/>
      <c r="O47" s="19"/>
      <c r="P47" s="13"/>
      <c r="Q47" s="8"/>
      <c r="R47" s="8"/>
    </row>
    <row r="48" spans="1:19" ht="15.75" thickBot="1">
      <c r="A48" s="83"/>
      <c r="B48" s="84"/>
      <c r="C48" s="85"/>
      <c r="D48" s="85"/>
      <c r="E48" s="86"/>
      <c r="F48" s="22"/>
      <c r="G48" s="17"/>
      <c r="H48" s="18"/>
      <c r="I48" s="19"/>
      <c r="J48" s="20"/>
      <c r="K48" s="15"/>
      <c r="L48" s="16"/>
      <c r="M48" s="17"/>
      <c r="N48" s="18"/>
      <c r="O48" s="19"/>
      <c r="P48" s="13"/>
      <c r="Q48" s="8"/>
      <c r="R48" s="8"/>
    </row>
    <row r="49" spans="1:18" ht="1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8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8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5" spans="1:18">
      <c r="A55" s="438" t="s">
        <v>68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16"/>
    </row>
    <row r="56" spans="1:18" ht="77.25" customHeight="1">
      <c r="A56" s="436" t="s">
        <v>69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</row>
    <row r="57" spans="1:18" ht="67.5" customHeight="1">
      <c r="A57" s="441" t="s">
        <v>70</v>
      </c>
      <c r="B57" s="440"/>
      <c r="C57" s="440"/>
      <c r="D57" s="440"/>
      <c r="E57" s="440"/>
      <c r="F57" s="440"/>
      <c r="K57" s="416"/>
      <c r="Q57" s="416"/>
      <c r="R57" s="416"/>
    </row>
    <row r="66" spans="6:18" ht="15.75" thickBot="1"/>
    <row r="67" spans="6:18" ht="15.75" thickBot="1">
      <c r="F67" s="425">
        <f>SUM(F36:I36)</f>
        <v>0</v>
      </c>
      <c r="G67" s="426"/>
      <c r="H67" s="426"/>
      <c r="I67" s="427"/>
      <c r="J67" s="428"/>
      <c r="K67" s="446"/>
      <c r="L67" s="425">
        <f>SUM(L36:O36)</f>
        <v>0</v>
      </c>
      <c r="M67" s="426"/>
      <c r="N67" s="426"/>
      <c r="O67" s="427"/>
      <c r="P67" s="290"/>
      <c r="Q67" s="291"/>
      <c r="R67" s="293">
        <f>SUMIF($E12:$E48,"=1",R12:R48)</f>
        <v>0</v>
      </c>
    </row>
  </sheetData>
  <mergeCells count="11">
    <mergeCell ref="F67:I67"/>
    <mergeCell ref="L67:O67"/>
    <mergeCell ref="J67:K67"/>
    <mergeCell ref="A38:B38"/>
    <mergeCell ref="L1:P1"/>
    <mergeCell ref="L2:P2"/>
    <mergeCell ref="G7:K7"/>
    <mergeCell ref="E9:M9"/>
    <mergeCell ref="A55:Q55"/>
    <mergeCell ref="A56:R56"/>
    <mergeCell ref="A57:F57"/>
  </mergeCells>
  <phoneticPr fontId="3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5" fitToHeight="0" orientation="portrait" horizontalDpi="300" verticalDpi="300" r:id="rId1"/>
  <headerFooter alignWithMargins="0">
    <oddFooter>&amp;LRECTOR,Prof.univ.dr. Cezar Ionuț SPÎNU&amp;CDECAN,&amp;RDIRECTOR DEPARTAMENT,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S69"/>
  <sheetViews>
    <sheetView view="pageBreakPreview" topLeftCell="A11" zoomScaleSheetLayoutView="100" workbookViewId="0">
      <selection activeCell="C39" sqref="C39:K40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42578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30" t="s">
        <v>37</v>
      </c>
      <c r="M1" s="431"/>
      <c r="N1" s="431"/>
      <c r="O1" s="431"/>
      <c r="P1" s="431"/>
    </row>
    <row r="2" spans="1:18">
      <c r="A2" s="2" t="s">
        <v>33</v>
      </c>
      <c r="L2" s="430" t="s">
        <v>46</v>
      </c>
      <c r="M2" s="431"/>
      <c r="N2" s="431"/>
      <c r="O2" s="431"/>
      <c r="P2" s="431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432" t="s">
        <v>30</v>
      </c>
      <c r="H7" s="433"/>
      <c r="I7" s="433"/>
      <c r="J7" s="433"/>
      <c r="K7" s="434"/>
      <c r="L7" s="39"/>
    </row>
    <row r="9" spans="1:18" ht="15.75" thickBot="1">
      <c r="E9" s="435" t="s">
        <v>50</v>
      </c>
      <c r="F9" s="435"/>
      <c r="G9" s="435"/>
      <c r="H9" s="435"/>
      <c r="I9" s="435"/>
      <c r="J9" s="435"/>
      <c r="K9" s="435"/>
      <c r="L9" s="435"/>
      <c r="M9" s="435"/>
    </row>
    <row r="10" spans="1:18" s="50" customFormat="1" ht="80.25" customHeight="1" thickBot="1">
      <c r="A10" s="40" t="s">
        <v>1</v>
      </c>
      <c r="B10" s="41" t="s">
        <v>2</v>
      </c>
      <c r="C10" s="42" t="s">
        <v>65</v>
      </c>
      <c r="D10" s="42" t="s">
        <v>64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15"/>
      <c r="B12" s="364"/>
      <c r="C12" s="365"/>
      <c r="D12" s="365"/>
      <c r="E12" s="366"/>
      <c r="F12" s="367"/>
      <c r="G12" s="368"/>
      <c r="H12" s="369"/>
      <c r="I12" s="370"/>
      <c r="J12" s="371"/>
      <c r="K12" s="366"/>
      <c r="L12" s="367"/>
      <c r="M12" s="368"/>
      <c r="N12" s="369"/>
      <c r="O12" s="370"/>
      <c r="P12" s="371"/>
      <c r="Q12" s="366"/>
      <c r="R12" s="60"/>
    </row>
    <row r="13" spans="1:18">
      <c r="A13" s="409"/>
      <c r="B13" s="388"/>
      <c r="C13" s="372"/>
      <c r="D13" s="372"/>
      <c r="E13" s="373"/>
      <c r="F13" s="374"/>
      <c r="G13" s="375"/>
      <c r="H13" s="376"/>
      <c r="I13" s="377"/>
      <c r="J13" s="378"/>
      <c r="K13" s="373"/>
      <c r="L13" s="374"/>
      <c r="M13" s="375"/>
      <c r="N13" s="376"/>
      <c r="O13" s="377"/>
      <c r="P13" s="378"/>
      <c r="Q13" s="373"/>
      <c r="R13" s="60"/>
    </row>
    <row r="14" spans="1:18">
      <c r="A14" s="409"/>
      <c r="B14" s="388"/>
      <c r="C14" s="372"/>
      <c r="D14" s="372"/>
      <c r="E14" s="373"/>
      <c r="F14" s="374"/>
      <c r="G14" s="375"/>
      <c r="H14" s="376"/>
      <c r="I14" s="377"/>
      <c r="J14" s="378"/>
      <c r="K14" s="373"/>
      <c r="L14" s="374"/>
      <c r="M14" s="375"/>
      <c r="N14" s="376"/>
      <c r="O14" s="377"/>
      <c r="P14" s="378"/>
      <c r="Q14" s="373"/>
      <c r="R14" s="60"/>
    </row>
    <row r="15" spans="1:18">
      <c r="A15" s="409"/>
      <c r="B15" s="388"/>
      <c r="C15" s="372"/>
      <c r="D15" s="372"/>
      <c r="E15" s="373"/>
      <c r="F15" s="374"/>
      <c r="G15" s="375"/>
      <c r="H15" s="376"/>
      <c r="I15" s="377"/>
      <c r="J15" s="378"/>
      <c r="K15" s="373"/>
      <c r="L15" s="374"/>
      <c r="M15" s="375"/>
      <c r="N15" s="376"/>
      <c r="O15" s="377"/>
      <c r="P15" s="378"/>
      <c r="Q15" s="373"/>
      <c r="R15" s="60"/>
    </row>
    <row r="16" spans="1:18">
      <c r="A16" s="412"/>
      <c r="B16" s="388"/>
      <c r="C16" s="372"/>
      <c r="D16" s="372"/>
      <c r="E16" s="373"/>
      <c r="F16" s="374"/>
      <c r="G16" s="375"/>
      <c r="H16" s="376"/>
      <c r="I16" s="377"/>
      <c r="J16" s="378"/>
      <c r="K16" s="373"/>
      <c r="L16" s="374"/>
      <c r="M16" s="375"/>
      <c r="N16" s="376"/>
      <c r="O16" s="377"/>
      <c r="P16" s="378"/>
      <c r="Q16" s="373"/>
      <c r="R16" s="60"/>
    </row>
    <row r="17" spans="1:18">
      <c r="A17" s="412"/>
      <c r="B17" s="388"/>
      <c r="C17" s="372"/>
      <c r="D17" s="372"/>
      <c r="E17" s="373"/>
      <c r="F17" s="374"/>
      <c r="G17" s="375"/>
      <c r="H17" s="376"/>
      <c r="I17" s="377"/>
      <c r="J17" s="378"/>
      <c r="K17" s="373"/>
      <c r="L17" s="374"/>
      <c r="M17" s="375"/>
      <c r="N17" s="376"/>
      <c r="O17" s="377"/>
      <c r="P17" s="378"/>
      <c r="Q17" s="373"/>
      <c r="R17" s="60"/>
    </row>
    <row r="18" spans="1:18">
      <c r="A18" s="412"/>
      <c r="B18" s="388"/>
      <c r="C18" s="372"/>
      <c r="D18" s="372"/>
      <c r="E18" s="373"/>
      <c r="F18" s="374"/>
      <c r="G18" s="375"/>
      <c r="H18" s="376"/>
      <c r="I18" s="377"/>
      <c r="J18" s="378"/>
      <c r="K18" s="373"/>
      <c r="L18" s="374"/>
      <c r="M18" s="375"/>
      <c r="N18" s="376"/>
      <c r="O18" s="377"/>
      <c r="P18" s="378"/>
      <c r="Q18" s="373"/>
      <c r="R18" s="60"/>
    </row>
    <row r="19" spans="1:18">
      <c r="A19" s="412"/>
      <c r="B19" s="388"/>
      <c r="C19" s="372"/>
      <c r="D19" s="372"/>
      <c r="E19" s="373"/>
      <c r="F19" s="374"/>
      <c r="G19" s="375"/>
      <c r="H19" s="376"/>
      <c r="I19" s="377"/>
      <c r="J19" s="378"/>
      <c r="K19" s="373"/>
      <c r="L19" s="374"/>
      <c r="M19" s="375"/>
      <c r="N19" s="376"/>
      <c r="O19" s="377"/>
      <c r="P19" s="378"/>
      <c r="Q19" s="373"/>
      <c r="R19" s="60"/>
    </row>
    <row r="20" spans="1:18">
      <c r="A20" s="412"/>
      <c r="B20" s="388"/>
      <c r="C20" s="372"/>
      <c r="D20" s="372"/>
      <c r="E20" s="373"/>
      <c r="F20" s="374"/>
      <c r="G20" s="375"/>
      <c r="H20" s="376"/>
      <c r="I20" s="377"/>
      <c r="J20" s="378"/>
      <c r="K20" s="373"/>
      <c r="L20" s="374"/>
      <c r="M20" s="375"/>
      <c r="N20" s="376"/>
      <c r="O20" s="377"/>
      <c r="P20" s="378"/>
      <c r="Q20" s="373"/>
      <c r="R20" s="60"/>
    </row>
    <row r="21" spans="1:18">
      <c r="A21" s="412"/>
      <c r="B21" s="388"/>
      <c r="C21" s="372"/>
      <c r="D21" s="372"/>
      <c r="E21" s="373"/>
      <c r="F21" s="374"/>
      <c r="G21" s="375"/>
      <c r="H21" s="376"/>
      <c r="I21" s="377"/>
      <c r="J21" s="378"/>
      <c r="K21" s="373"/>
      <c r="L21" s="374"/>
      <c r="M21" s="375"/>
      <c r="N21" s="376"/>
      <c r="O21" s="377"/>
      <c r="P21" s="378"/>
      <c r="Q21" s="373"/>
      <c r="R21" s="60"/>
    </row>
    <row r="22" spans="1:18">
      <c r="A22" s="412"/>
      <c r="B22" s="388"/>
      <c r="C22" s="372"/>
      <c r="D22" s="372"/>
      <c r="E22" s="373"/>
      <c r="F22" s="374"/>
      <c r="G22" s="375"/>
      <c r="H22" s="376"/>
      <c r="I22" s="377"/>
      <c r="J22" s="378"/>
      <c r="K22" s="373"/>
      <c r="L22" s="374"/>
      <c r="M22" s="375"/>
      <c r="N22" s="376"/>
      <c r="O22" s="377"/>
      <c r="P22" s="378"/>
      <c r="Q22" s="373"/>
      <c r="R22" s="60"/>
    </row>
    <row r="23" spans="1:18">
      <c r="A23" s="412"/>
      <c r="B23" s="388"/>
      <c r="C23" s="372"/>
      <c r="D23" s="372"/>
      <c r="E23" s="373"/>
      <c r="F23" s="374"/>
      <c r="G23" s="375"/>
      <c r="H23" s="376"/>
      <c r="I23" s="377"/>
      <c r="J23" s="378"/>
      <c r="K23" s="373"/>
      <c r="L23" s="374"/>
      <c r="M23" s="375"/>
      <c r="N23" s="376"/>
      <c r="O23" s="377"/>
      <c r="P23" s="378"/>
      <c r="Q23" s="373"/>
      <c r="R23" s="60"/>
    </row>
    <row r="24" spans="1:18">
      <c r="A24" s="412"/>
      <c r="B24" s="388"/>
      <c r="C24" s="372"/>
      <c r="D24" s="372"/>
      <c r="E24" s="373"/>
      <c r="F24" s="374"/>
      <c r="G24" s="375"/>
      <c r="H24" s="376"/>
      <c r="I24" s="377"/>
      <c r="J24" s="378"/>
      <c r="K24" s="373"/>
      <c r="L24" s="374"/>
      <c r="M24" s="375"/>
      <c r="N24" s="376"/>
      <c r="O24" s="377"/>
      <c r="P24" s="378"/>
      <c r="Q24" s="373"/>
      <c r="R24" s="60"/>
    </row>
    <row r="25" spans="1:18">
      <c r="A25" s="409"/>
      <c r="B25" s="388"/>
      <c r="C25" s="372"/>
      <c r="D25" s="372"/>
      <c r="E25" s="373"/>
      <c r="F25" s="374"/>
      <c r="G25" s="375"/>
      <c r="H25" s="376"/>
      <c r="I25" s="377"/>
      <c r="J25" s="378"/>
      <c r="K25" s="373"/>
      <c r="L25" s="374"/>
      <c r="M25" s="375"/>
      <c r="N25" s="376"/>
      <c r="O25" s="377"/>
      <c r="P25" s="378"/>
      <c r="Q25" s="373"/>
      <c r="R25" s="60"/>
    </row>
    <row r="26" spans="1:18">
      <c r="A26" s="409"/>
      <c r="B26" s="388"/>
      <c r="C26" s="372"/>
      <c r="D26" s="372"/>
      <c r="E26" s="373"/>
      <c r="F26" s="374"/>
      <c r="G26" s="375"/>
      <c r="H26" s="376"/>
      <c r="I26" s="377"/>
      <c r="J26" s="378"/>
      <c r="K26" s="373"/>
      <c r="L26" s="374"/>
      <c r="M26" s="375"/>
      <c r="N26" s="376"/>
      <c r="O26" s="377"/>
      <c r="P26" s="378"/>
      <c r="Q26" s="373"/>
      <c r="R26" s="60"/>
    </row>
    <row r="27" spans="1:18">
      <c r="A27" s="409"/>
      <c r="B27" s="388"/>
      <c r="C27" s="372"/>
      <c r="D27" s="372"/>
      <c r="E27" s="249"/>
      <c r="F27" s="250"/>
      <c r="G27" s="251"/>
      <c r="H27" s="252"/>
      <c r="I27" s="253"/>
      <c r="J27" s="254"/>
      <c r="K27" s="249"/>
      <c r="L27" s="250"/>
      <c r="M27" s="251"/>
      <c r="N27" s="252"/>
      <c r="O27" s="253"/>
      <c r="P27" s="254"/>
      <c r="Q27" s="249"/>
      <c r="R27" s="60"/>
    </row>
    <row r="28" spans="1:18">
      <c r="A28" s="413"/>
      <c r="B28" s="247"/>
      <c r="C28" s="248"/>
      <c r="D28" s="248"/>
      <c r="E28" s="249"/>
      <c r="F28" s="250"/>
      <c r="G28" s="251"/>
      <c r="H28" s="252"/>
      <c r="I28" s="253"/>
      <c r="J28" s="254"/>
      <c r="K28" s="249"/>
      <c r="L28" s="250"/>
      <c r="M28" s="251"/>
      <c r="N28" s="283"/>
      <c r="O28" s="253"/>
      <c r="P28" s="414"/>
      <c r="Q28" s="278"/>
      <c r="R28" s="60"/>
    </row>
    <row r="29" spans="1:18">
      <c r="A29" s="263"/>
      <c r="B29" s="247"/>
      <c r="C29" s="248"/>
      <c r="D29" s="248"/>
      <c r="E29" s="249"/>
      <c r="F29" s="250"/>
      <c r="G29" s="251"/>
      <c r="H29" s="252"/>
      <c r="I29" s="253"/>
      <c r="J29" s="254"/>
      <c r="K29" s="249"/>
      <c r="L29" s="250"/>
      <c r="M29" s="251"/>
      <c r="N29" s="252"/>
      <c r="O29" s="253"/>
      <c r="P29" s="254"/>
      <c r="Q29" s="249"/>
      <c r="R29" s="60"/>
    </row>
    <row r="30" spans="1:18">
      <c r="A30" s="263"/>
      <c r="B30" s="247"/>
      <c r="C30" s="248"/>
      <c r="D30" s="248"/>
      <c r="E30" s="249"/>
      <c r="F30" s="250"/>
      <c r="G30" s="251"/>
      <c r="H30" s="252"/>
      <c r="I30" s="253"/>
      <c r="J30" s="254"/>
      <c r="K30" s="249"/>
      <c r="L30" s="250"/>
      <c r="M30" s="251"/>
      <c r="N30" s="252"/>
      <c r="O30" s="253"/>
      <c r="P30" s="254"/>
      <c r="Q30" s="249"/>
      <c r="R30" s="60"/>
    </row>
    <row r="31" spans="1:18">
      <c r="A31" s="263"/>
      <c r="B31" s="247"/>
      <c r="C31" s="248"/>
      <c r="D31" s="248"/>
      <c r="E31" s="249"/>
      <c r="F31" s="250"/>
      <c r="G31" s="251"/>
      <c r="H31" s="252"/>
      <c r="I31" s="253"/>
      <c r="J31" s="254"/>
      <c r="K31" s="249"/>
      <c r="L31" s="250"/>
      <c r="M31" s="251"/>
      <c r="N31" s="283"/>
      <c r="O31" s="253"/>
      <c r="P31" s="281"/>
      <c r="Q31" s="278"/>
      <c r="R31" s="294"/>
    </row>
    <row r="32" spans="1:18">
      <c r="A32" s="296"/>
      <c r="B32" s="247"/>
      <c r="C32" s="297"/>
      <c r="D32" s="297"/>
      <c r="E32" s="298"/>
      <c r="F32" s="250"/>
      <c r="G32" s="251"/>
      <c r="H32" s="252"/>
      <c r="I32" s="253"/>
      <c r="J32" s="254"/>
      <c r="K32" s="249"/>
      <c r="L32" s="250"/>
      <c r="M32" s="251"/>
      <c r="N32" s="283"/>
      <c r="O32" s="253"/>
      <c r="P32" s="281"/>
      <c r="Q32" s="278"/>
      <c r="R32" s="294"/>
    </row>
    <row r="33" spans="1:18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85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>
      <c r="A38" s="442" t="s">
        <v>38</v>
      </c>
      <c r="B38" s="443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412"/>
      <c r="B39" s="388"/>
      <c r="C39" s="372"/>
      <c r="D39" s="372"/>
      <c r="E39" s="366"/>
      <c r="F39" s="374"/>
      <c r="G39" s="375"/>
      <c r="H39" s="376"/>
      <c r="I39" s="377"/>
      <c r="J39" s="378"/>
      <c r="K39" s="373"/>
      <c r="L39" s="374"/>
      <c r="M39" s="375"/>
      <c r="N39" s="376"/>
      <c r="O39" s="377"/>
      <c r="P39" s="378"/>
      <c r="Q39" s="373"/>
      <c r="R39" s="327"/>
    </row>
    <row r="40" spans="1:18" ht="15" customHeight="1">
      <c r="A40" s="5"/>
      <c r="B40" s="6"/>
      <c r="C40" s="7"/>
      <c r="D40" s="7"/>
      <c r="E40" s="8"/>
      <c r="F40" s="9"/>
      <c r="G40" s="120"/>
      <c r="H40" s="121"/>
      <c r="I40" s="122"/>
      <c r="J40" s="13"/>
      <c r="K40" s="8"/>
      <c r="L40" s="9"/>
      <c r="M40" s="120"/>
      <c r="N40" s="121"/>
      <c r="O40" s="122"/>
      <c r="P40" s="13"/>
      <c r="Q40" s="8"/>
      <c r="R40" s="60"/>
    </row>
    <row r="41" spans="1:18" ht="15" customHeight="1">
      <c r="A41" s="5"/>
      <c r="B41" s="6"/>
      <c r="C41" s="7"/>
      <c r="D41" s="7"/>
      <c r="E41" s="8"/>
      <c r="F41" s="9"/>
      <c r="G41" s="120"/>
      <c r="H41" s="121"/>
      <c r="I41" s="122"/>
      <c r="J41" s="13"/>
      <c r="K41" s="8"/>
      <c r="L41" s="9"/>
      <c r="M41" s="120"/>
      <c r="N41" s="121"/>
      <c r="O41" s="122"/>
      <c r="P41" s="13"/>
      <c r="Q41" s="8"/>
      <c r="R41" s="60"/>
    </row>
    <row r="42" spans="1:18" ht="15" customHeight="1">
      <c r="A42" s="5"/>
      <c r="B42" s="6"/>
      <c r="C42" s="14"/>
      <c r="D42" s="14"/>
      <c r="E42" s="8"/>
      <c r="F42" s="16"/>
      <c r="G42" s="156"/>
      <c r="H42" s="157"/>
      <c r="I42" s="158"/>
      <c r="J42" s="20"/>
      <c r="K42" s="15"/>
      <c r="L42" s="16"/>
      <c r="M42" s="156"/>
      <c r="N42" s="157"/>
      <c r="O42" s="158"/>
      <c r="P42" s="13"/>
      <c r="Q42" s="8"/>
      <c r="R42" s="60"/>
    </row>
    <row r="43" spans="1:18" ht="15" customHeight="1">
      <c r="A43" s="330"/>
      <c r="B43" s="331"/>
      <c r="C43" s="332"/>
      <c r="D43" s="332"/>
      <c r="E43" s="333"/>
      <c r="F43" s="334"/>
      <c r="G43" s="335"/>
      <c r="H43" s="336"/>
      <c r="I43" s="337"/>
      <c r="J43" s="331"/>
      <c r="K43" s="333"/>
      <c r="L43" s="334"/>
      <c r="M43" s="335"/>
      <c r="N43" s="336"/>
      <c r="O43" s="337"/>
      <c r="P43" s="331"/>
      <c r="Q43" s="333"/>
      <c r="R43" s="338"/>
    </row>
    <row r="44" spans="1:18" ht="15" customHeight="1">
      <c r="A44" s="159"/>
      <c r="B44" s="80"/>
      <c r="C44" s="81"/>
      <c r="D44" s="81"/>
      <c r="E44" s="82"/>
      <c r="F44" s="104"/>
      <c r="G44" s="105"/>
      <c r="H44" s="106"/>
      <c r="I44" s="107"/>
      <c r="J44" s="160"/>
      <c r="K44" s="82"/>
      <c r="L44" s="104"/>
      <c r="M44" s="105"/>
      <c r="N44" s="106"/>
      <c r="O44" s="107"/>
      <c r="P44" s="160"/>
      <c r="Q44" s="82"/>
      <c r="R44" s="82"/>
    </row>
    <row r="45" spans="1:18" ht="15" customHeight="1">
      <c r="A45" s="159"/>
      <c r="B45" s="80"/>
      <c r="C45" s="81"/>
      <c r="D45" s="81"/>
      <c r="E45" s="82"/>
      <c r="F45" s="104"/>
      <c r="G45" s="105"/>
      <c r="H45" s="106"/>
      <c r="I45" s="107"/>
      <c r="J45" s="160"/>
      <c r="K45" s="82"/>
      <c r="L45" s="104"/>
      <c r="M45" s="105"/>
      <c r="N45" s="106"/>
      <c r="O45" s="107"/>
      <c r="P45" s="160"/>
      <c r="Q45" s="82"/>
      <c r="R45" s="82"/>
    </row>
    <row r="46" spans="1:18" ht="15" customHeight="1">
      <c r="A46" s="159"/>
      <c r="B46" s="80"/>
      <c r="C46" s="81"/>
      <c r="D46" s="81"/>
      <c r="E46" s="82"/>
      <c r="F46" s="104"/>
      <c r="G46" s="105"/>
      <c r="H46" s="106"/>
      <c r="I46" s="107"/>
      <c r="J46" s="160"/>
      <c r="K46" s="82"/>
      <c r="L46" s="104"/>
      <c r="M46" s="105"/>
      <c r="N46" s="106"/>
      <c r="O46" s="107"/>
      <c r="P46" s="160"/>
      <c r="Q46" s="82"/>
      <c r="R46" s="82"/>
    </row>
    <row r="47" spans="1:18" ht="15" customHeight="1">
      <c r="A47" s="159"/>
      <c r="B47" s="80"/>
      <c r="C47" s="81"/>
      <c r="D47" s="81"/>
      <c r="E47" s="82"/>
      <c r="F47" s="104"/>
      <c r="G47" s="105"/>
      <c r="H47" s="106"/>
      <c r="I47" s="107"/>
      <c r="J47" s="160"/>
      <c r="K47" s="82"/>
      <c r="L47" s="104"/>
      <c r="M47" s="105"/>
      <c r="N47" s="106"/>
      <c r="O47" s="107"/>
      <c r="P47" s="160"/>
      <c r="Q47" s="82"/>
      <c r="R47" s="82"/>
    </row>
    <row r="48" spans="1:18" ht="15" customHeight="1" thickBot="1">
      <c r="A48" s="161"/>
      <c r="B48" s="162"/>
      <c r="C48" s="163"/>
      <c r="D48" s="163"/>
      <c r="E48" s="164"/>
      <c r="F48" s="165"/>
      <c r="G48" s="166"/>
      <c r="H48" s="167"/>
      <c r="I48" s="168"/>
      <c r="J48" s="169"/>
      <c r="K48" s="164"/>
      <c r="L48" s="165"/>
      <c r="M48" s="166"/>
      <c r="N48" s="167"/>
      <c r="O48" s="168"/>
      <c r="P48" s="169"/>
      <c r="Q48" s="164"/>
      <c r="R48" s="164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ht="15" customHeight="1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2" spans="1:19" ht="15" customHeight="1">
      <c r="A52" s="444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</row>
    <row r="53" spans="1:19" ht="15" customHeight="1"/>
    <row r="54" spans="1:19" ht="15" customHeight="1"/>
    <row r="55" spans="1:19" ht="15" customHeight="1">
      <c r="A55" s="438" t="s">
        <v>68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16"/>
    </row>
    <row r="56" spans="1:19" ht="80.25" customHeight="1">
      <c r="A56" s="436" t="s">
        <v>69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</row>
    <row r="57" spans="1:19" ht="60" customHeight="1">
      <c r="A57" s="441" t="s">
        <v>70</v>
      </c>
      <c r="B57" s="440"/>
      <c r="C57" s="440"/>
      <c r="D57" s="440"/>
      <c r="E57" s="440"/>
      <c r="F57" s="440"/>
      <c r="K57" s="416"/>
      <c r="Q57" s="416"/>
      <c r="R57" s="416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88"/>
      <c r="S63" s="77"/>
    </row>
    <row r="64" spans="1:19" ht="15" customHeight="1"/>
    <row r="65" spans="6:18" ht="15" customHeight="1"/>
    <row r="66" spans="6:18" ht="15.75" thickBot="1">
      <c r="F66" s="140"/>
      <c r="G66" s="141"/>
      <c r="H66" s="142"/>
      <c r="I66" s="143"/>
      <c r="J66" s="144"/>
      <c r="K66" s="145"/>
      <c r="L66" s="140"/>
      <c r="M66" s="141"/>
      <c r="N66" s="142"/>
      <c r="O66" s="143"/>
    </row>
    <row r="67" spans="6:18" ht="15.75" thickBot="1">
      <c r="F67" s="425">
        <f>SUM(F36:I36)</f>
        <v>0</v>
      </c>
      <c r="G67" s="426"/>
      <c r="H67" s="426"/>
      <c r="I67" s="427"/>
      <c r="J67" s="144"/>
      <c r="K67" s="145"/>
      <c r="L67" s="425">
        <f>SUM(L36:O36)</f>
        <v>0</v>
      </c>
      <c r="M67" s="426"/>
      <c r="N67" s="426"/>
      <c r="O67" s="427"/>
      <c r="R67" s="293">
        <f>SUMIF($E12:$E48,"=1",R12:R48)</f>
        <v>0</v>
      </c>
    </row>
    <row r="68" spans="6:18">
      <c r="F68" s="140"/>
      <c r="G68" s="141"/>
      <c r="H68" s="142"/>
      <c r="I68" s="143"/>
      <c r="J68" s="424"/>
      <c r="K68" s="424"/>
      <c r="L68" s="140"/>
      <c r="M68" s="141"/>
      <c r="N68" s="142"/>
      <c r="O68" s="143"/>
    </row>
    <row r="69" spans="6:18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3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Q107"/>
  <sheetViews>
    <sheetView zoomScaleSheetLayoutView="50" workbookViewId="0">
      <selection activeCell="E18" sqref="E18"/>
    </sheetView>
  </sheetViews>
  <sheetFormatPr defaultColWidth="9.140625" defaultRowHeight="15"/>
  <cols>
    <col min="1" max="1" width="22" style="170" customWidth="1"/>
    <col min="2" max="2" width="46.85546875" style="305" customWidth="1"/>
    <col min="3" max="3" width="10.7109375" style="312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70" customWidth="1"/>
    <col min="10" max="10" width="9.140625" style="284"/>
    <col min="11" max="11" width="9.140625" style="170"/>
    <col min="12" max="12" width="9.140625" style="284"/>
    <col min="13" max="16384" width="9.140625" style="170"/>
  </cols>
  <sheetData>
    <row r="1" spans="1:12" ht="27" thickBot="1">
      <c r="B1" s="355" t="s">
        <v>15</v>
      </c>
    </row>
    <row r="2" spans="1:12" ht="45.75" thickBot="1">
      <c r="A2" s="171" t="s">
        <v>36</v>
      </c>
      <c r="B2" s="264">
        <f>IF(XXX_I!F7&lt;&gt;0,XXX_I!F7*SUMIFS(XXX_I!I12:I48,XXX_I!D12:D48,"=DO",XXX_I!E12:E48,"=2"),14*SUMIFS(XXX_I!I12:I48,XXX_I!D12:D48,"=DO",XXX_I!E12:E48,"=2"))+IF(XXX_I!L7&lt;&gt;0,XXX_I!L7*SUMIFS(XXX_I!O12:O48,XXX_I!D12:D48,"=DO",XXX_I!E12:E48,"=2"),14*SUMIFS(XXX_I!O12:O48,XXX_I!D12:D48,"=DO",XXX_I!E12:E48,"=2"))+IF(XXX_II!F7&lt;&gt;0,XXX_II!F7*SUMIFS(XXX_II!I12:I48,XXX_II!D12:D48,"=DO",XXX_II!E12:E48,"=2"),14*SUMIFS(XXX_II!I12:I48,XXX_II!D12:D48,"=DO",XXX_II!E12:E48,"=2"))+IF(XXX_II!L7&lt;&gt;0,XXX_II!L7*SUMIFS(XXX_II!O12:O48,XXX_II!D12:D48,"=DO",XXX_II!E12:E48,"=2"),14*SUMIFS(XXX_II!O12:O48,XXX_II!D12:D48,"=DO",XXX_II!E12:E48,"=2"))+IF(XXX_III!F7&lt;&gt;0,XXX_III!F7*SUMIFS(XXX_III!I12:I48,XXX_III!D12:D48,"=DO",XXX_III!E12:E48,"=2"),14*SUMIFS(XXX_III!I12:I48,XXX_III!D12:D48,"=DO",XXX_III!E12:E48,"=2"))+IF(XXX_III!L7&lt;&gt;0,XXX_III!L7*SUMIFS(XXX_III!O12:O48,XXX_III!D12:D48,"=DO",XXX_III!E12:E48,"=2"),14*SUMIFS(XXX_III!O12:O48,XXX_III!D12:D48,"=DO",XXX_III!E12:E48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0</v>
      </c>
      <c r="C2" s="345" t="s">
        <v>35</v>
      </c>
      <c r="D2" s="265">
        <v>360</v>
      </c>
      <c r="F2" s="172" t="s">
        <v>23</v>
      </c>
      <c r="G2" s="266" t="str">
        <f>IF((G6="DA")*(G7="DA")*(G8="DA")*(G9="DA")*(G16="DA")*(G17="DA")*(G18="DA"),"DA","")</f>
        <v>DA</v>
      </c>
      <c r="H2" s="267" t="str">
        <f>IF((G6="DA")*(G7="DA")*(G8="DA")*(G9="DA")*(G16="DA")*(G17="DA")*(G18="DA"),"","NU")</f>
        <v/>
      </c>
      <c r="J2" s="284">
        <v>390</v>
      </c>
    </row>
    <row r="3" spans="1:12" ht="15.75" thickBot="1">
      <c r="A3" s="173" t="s">
        <v>66</v>
      </c>
      <c r="D3" s="174"/>
      <c r="E3" s="174"/>
      <c r="F3" s="174"/>
      <c r="G3" s="170"/>
      <c r="H3" s="170"/>
    </row>
    <row r="4" spans="1:12" ht="15.75" thickBot="1">
      <c r="C4" s="175">
        <f>SUM(XXX_I!F67,XXX_I!L67,XXX_II!F67,XXX_II!L67,XXX_III!F67,XXX_III!L67,XXX_IV!F67,XXX_IV!L67)/IF(XXX_IV!L67=0, IF(XXX_IV!F67=0,IF(XXX_III!L67=0,IF(XXX_III!F67=0,4,5),6),7),8)</f>
        <v>14</v>
      </c>
      <c r="D4" s="176" t="str">
        <f>IF(C4&lt;=26,"OK","&gt;")</f>
        <v>OK</v>
      </c>
      <c r="E4" s="174"/>
      <c r="F4" s="174"/>
      <c r="G4" s="174"/>
      <c r="H4" s="174"/>
    </row>
    <row r="5" spans="1:12" s="179" customFormat="1" ht="15.75" thickBot="1">
      <c r="A5" s="177" t="s">
        <v>18</v>
      </c>
      <c r="B5" s="306" t="s">
        <v>17</v>
      </c>
      <c r="C5" s="313" t="s">
        <v>20</v>
      </c>
      <c r="D5" s="177" t="s">
        <v>16</v>
      </c>
      <c r="E5" s="449" t="s">
        <v>22</v>
      </c>
      <c r="F5" s="450"/>
      <c r="G5" s="451" t="s">
        <v>21</v>
      </c>
      <c r="H5" s="452"/>
      <c r="I5" s="178"/>
      <c r="J5" s="318"/>
      <c r="L5" s="299"/>
    </row>
    <row r="6" spans="1:12" ht="26.25">
      <c r="A6" s="180" t="s">
        <v>52</v>
      </c>
      <c r="B6" s="307" t="str">
        <f>B41&amp;B59&amp;B77&amp;B95</f>
        <v xml:space="preserve">D07LLRSL101, D07LLRSL106, D07LLRSL208, </v>
      </c>
      <c r="C6" s="314">
        <f>C41+C59+C77+C95</f>
        <v>70</v>
      </c>
      <c r="D6" s="181">
        <f>C6/(SUM($C$16:$C$17)-$B$2+MIN($B$2,$D$2))*100</f>
        <v>8.9285714285714288</v>
      </c>
      <c r="E6" s="272">
        <v>5</v>
      </c>
      <c r="F6" s="273">
        <v>10</v>
      </c>
      <c r="G6" s="268" t="str">
        <f>IF((D6&gt;=E6-1)*(D6&lt;=F6+1),"DA","")</f>
        <v>DA</v>
      </c>
      <c r="H6" s="269" t="str">
        <f>IF((D6&gt;=E6-1)*(D6&lt;=F6+1),"","NU")</f>
        <v/>
      </c>
      <c r="K6" s="184"/>
      <c r="L6" s="300"/>
    </row>
    <row r="7" spans="1:12" ht="26.25">
      <c r="A7" s="185" t="s">
        <v>54</v>
      </c>
      <c r="B7" s="308" t="str">
        <f>B42&amp;B60&amp;B78&amp;B96</f>
        <v/>
      </c>
      <c r="C7" s="315">
        <f>C42+C60+C78+C96</f>
        <v>0</v>
      </c>
      <c r="D7" s="186">
        <f>C7/(SUM($C$16:$C$17)-$B$2+MIN($B$2,$D$2))*100</f>
        <v>0</v>
      </c>
      <c r="E7" s="274"/>
      <c r="F7" s="275"/>
      <c r="G7" s="270" t="str">
        <f>IF((D7&gt;=E7-1)*(D7&lt;=F7+1),"DA","")</f>
        <v>DA</v>
      </c>
      <c r="H7" s="271" t="str">
        <f>IF((D7&gt;=E7-1)*(D7&lt;=F7+1),"","NU")</f>
        <v/>
      </c>
      <c r="I7" s="189"/>
      <c r="K7" s="184"/>
      <c r="L7" s="300"/>
    </row>
    <row r="8" spans="1:12" ht="45">
      <c r="A8" s="185" t="s">
        <v>55</v>
      </c>
      <c r="B8" s="308" t="str">
        <f t="shared" ref="B8:B9" si="0">B43&amp;B61&amp;B79&amp;B97</f>
        <v xml:space="preserve">D07LLRSL102, D07LLRSL103, D07LLRSL104, D07LLRSL105, D07LLRSL209, D07LLRSL210, D07LLRSL211, D07LLRSL212, D07LLRSL213, </v>
      </c>
      <c r="C8" s="315">
        <f>C43+C61+C79+C97</f>
        <v>714</v>
      </c>
      <c r="D8" s="186">
        <f>C8/(SUM($C$16:$C$17)-$B$2+MIN($B$2,$D$2))*100</f>
        <v>91.071428571428569</v>
      </c>
      <c r="E8" s="274">
        <v>90</v>
      </c>
      <c r="F8" s="275">
        <v>95</v>
      </c>
      <c r="G8" s="270" t="str">
        <f t="shared" ref="G8:G9" si="1">IF((D8&gt;=E8-1)*(D8&lt;=F8+1),"DA","")</f>
        <v>DA</v>
      </c>
      <c r="H8" s="271" t="str">
        <f t="shared" ref="H8:H9" si="2">IF((D8&gt;=E8-1)*(D8&lt;=F8+1),"","NU")</f>
        <v/>
      </c>
      <c r="I8" s="190"/>
      <c r="K8" s="191"/>
      <c r="L8" s="301"/>
    </row>
    <row r="9" spans="1:12" ht="83.25" customHeight="1" thickBot="1">
      <c r="A9" s="344" t="s">
        <v>56</v>
      </c>
      <c r="B9" s="323" t="str">
        <f t="shared" si="0"/>
        <v/>
      </c>
      <c r="C9" s="322">
        <f>C44+C62+C80+C98</f>
        <v>0</v>
      </c>
      <c r="D9" s="349">
        <f>C9/(SUM($C$16:$C$17)-$B$2+MIN($B$2,$D$2))*100</f>
        <v>0</v>
      </c>
      <c r="E9" s="339"/>
      <c r="F9" s="340"/>
      <c r="G9" s="350" t="str">
        <f t="shared" si="1"/>
        <v>DA</v>
      </c>
      <c r="H9" s="351" t="str">
        <f t="shared" si="2"/>
        <v/>
      </c>
      <c r="K9" s="191"/>
      <c r="L9" s="300"/>
    </row>
    <row r="10" spans="1:12" ht="66" hidden="1" customHeight="1" thickBot="1">
      <c r="A10" s="321"/>
      <c r="B10" s="309"/>
      <c r="C10" s="316"/>
      <c r="D10" s="352"/>
      <c r="E10" s="341"/>
      <c r="F10" s="342"/>
      <c r="G10" s="353"/>
      <c r="H10" s="354"/>
      <c r="K10" s="191"/>
      <c r="L10" s="300"/>
    </row>
    <row r="11" spans="1:12" ht="15.75" thickBot="1">
      <c r="A11" s="196"/>
      <c r="B11" s="310" t="s">
        <v>31</v>
      </c>
      <c r="C11" s="197">
        <f>SUM(C6:C10)</f>
        <v>784</v>
      </c>
      <c r="D11" s="348">
        <f>SUM(D6:D10)</f>
        <v>100</v>
      </c>
      <c r="E11" s="198"/>
      <c r="F11" s="199"/>
      <c r="G11" s="200" t="str">
        <f>IF((C11&gt;=E11-2)*(C11&lt;=F11+2),"DA","")</f>
        <v/>
      </c>
      <c r="H11" s="201" t="str">
        <f>IF((C11&gt;=E11-1)*(C11&lt;=F11+1),"","NU")</f>
        <v>NU</v>
      </c>
      <c r="K11" s="202"/>
      <c r="L11" s="302"/>
    </row>
    <row r="12" spans="1:12" ht="15.75" thickBot="1">
      <c r="A12" s="192"/>
      <c r="B12" s="310" t="s">
        <v>40</v>
      </c>
      <c r="C12" s="286">
        <f>C11+C18</f>
        <v>784</v>
      </c>
      <c r="K12" s="202"/>
      <c r="L12" s="302"/>
    </row>
    <row r="14" spans="1:12" ht="15.75" thickBot="1">
      <c r="A14" s="173" t="s">
        <v>62</v>
      </c>
      <c r="D14" s="174"/>
      <c r="E14" s="174"/>
      <c r="F14" s="174"/>
      <c r="G14" s="174"/>
      <c r="H14" s="174"/>
    </row>
    <row r="15" spans="1:12" s="179" customFormat="1" ht="15.75" thickBot="1">
      <c r="A15" s="177" t="s">
        <v>18</v>
      </c>
      <c r="B15" s="306" t="s">
        <v>17</v>
      </c>
      <c r="C15" s="313" t="s">
        <v>20</v>
      </c>
      <c r="D15" s="177" t="s">
        <v>16</v>
      </c>
      <c r="E15" s="449" t="s">
        <v>22</v>
      </c>
      <c r="F15" s="450"/>
      <c r="G15" s="451" t="s">
        <v>21</v>
      </c>
      <c r="H15" s="452"/>
      <c r="I15" s="178"/>
      <c r="J15" s="318"/>
      <c r="L15" s="303"/>
    </row>
    <row r="16" spans="1:12" ht="60">
      <c r="A16" s="180" t="s">
        <v>60</v>
      </c>
      <c r="B16" s="307" t="str">
        <f>B49&amp;B67&amp;B85&amp;B103</f>
        <v xml:space="preserve">D07LLRSL101, D07LLRSL102, D07LLRSL103, D07LLRSL104, D07LLRSL105, D07LLRSL208, D07LLRSL209, D07LLRSL210, D07LLRSL211, D07LLRSL212, </v>
      </c>
      <c r="C16" s="314">
        <f>C49+C67+C85+C103</f>
        <v>602</v>
      </c>
      <c r="D16" s="181">
        <f>C16/(SUM($C$16:$C$17)-$B$2+MIN($B$2,$D$2))*100</f>
        <v>76.785714285714292</v>
      </c>
      <c r="E16" s="272">
        <v>60</v>
      </c>
      <c r="F16" s="273">
        <v>80</v>
      </c>
      <c r="G16" s="268" t="str">
        <f t="shared" ref="G16:G18" si="3">IF((D16&gt;=E16-1)*(D16&lt;=F16+1),"DA","")</f>
        <v>DA</v>
      </c>
      <c r="H16" s="269" t="str">
        <f t="shared" ref="H16:H18" si="4">IF((D16&gt;=E16-1)*(D16&lt;=F16+1),"","NU")</f>
        <v/>
      </c>
      <c r="I16" s="190"/>
    </row>
    <row r="17" spans="1:13" ht="26.25">
      <c r="A17" s="185" t="s">
        <v>61</v>
      </c>
      <c r="B17" s="308" t="str">
        <f>B50&amp;B68&amp;B86&amp;B104</f>
        <v xml:space="preserve">D07LLRSL106, D07LLRSL213, </v>
      </c>
      <c r="C17" s="317">
        <f>C50+C68+C86+C104</f>
        <v>182</v>
      </c>
      <c r="D17" s="203">
        <f>C17/(SUM($C$16:$C$17)-$B$2+MIN($B$2,$D$2))*100</f>
        <v>23.214285714285715</v>
      </c>
      <c r="E17" s="274">
        <v>20</v>
      </c>
      <c r="F17" s="275">
        <v>40</v>
      </c>
      <c r="G17" s="270" t="str">
        <f t="shared" si="3"/>
        <v>DA</v>
      </c>
      <c r="H17" s="271" t="str">
        <f t="shared" si="4"/>
        <v/>
      </c>
    </row>
    <row r="18" spans="1:13" ht="27" thickBot="1">
      <c r="A18" s="193" t="s">
        <v>59</v>
      </c>
      <c r="B18" s="308" t="str">
        <f t="shared" ref="B18" si="5">B51&amp;B69&amp;B87&amp;B105</f>
        <v/>
      </c>
      <c r="C18" s="317">
        <f>C51+C69+C87+C105</f>
        <v>0</v>
      </c>
      <c r="D18" s="205">
        <f>C18/(SUM($C$16:$C$17)-$B$2+MIN($B$2,$D$2))*100</f>
        <v>0</v>
      </c>
      <c r="E18" s="274"/>
      <c r="F18" s="275"/>
      <c r="G18" s="270" t="str">
        <f t="shared" si="3"/>
        <v>DA</v>
      </c>
      <c r="H18" s="271" t="str">
        <f t="shared" si="4"/>
        <v/>
      </c>
    </row>
    <row r="19" spans="1:13" ht="15.75" thickBot="1">
      <c r="A19" s="206"/>
      <c r="B19" s="311" t="s">
        <v>31</v>
      </c>
      <c r="C19" s="207">
        <f>SUM(C16:C17)</f>
        <v>784</v>
      </c>
      <c r="D19" s="208">
        <f>D16+D17</f>
        <v>100</v>
      </c>
      <c r="E19" s="209"/>
      <c r="F19" s="210"/>
      <c r="G19" s="211"/>
      <c r="H19" s="212"/>
      <c r="M19" s="304"/>
    </row>
    <row r="20" spans="1:13" ht="15.75" thickBot="1">
      <c r="B20" s="310" t="s">
        <v>40</v>
      </c>
      <c r="C20" s="286">
        <f>SUM(C16:C18)</f>
        <v>784</v>
      </c>
      <c r="D20" s="170"/>
      <c r="E20" s="170"/>
      <c r="F20" s="170"/>
      <c r="G20" s="170"/>
      <c r="H20" s="170"/>
      <c r="M20" s="304"/>
    </row>
    <row r="21" spans="1:13">
      <c r="D21" s="170"/>
      <c r="E21" s="170"/>
      <c r="F21" s="170"/>
      <c r="G21" s="170"/>
      <c r="H21" s="170"/>
    </row>
    <row r="22" spans="1:13">
      <c r="D22" s="170"/>
      <c r="E22" s="170"/>
      <c r="F22" s="170"/>
      <c r="G22" s="170"/>
      <c r="H22" s="170"/>
    </row>
    <row r="23" spans="1:13">
      <c r="D23" s="170"/>
      <c r="E23" s="170"/>
      <c r="F23" s="170"/>
      <c r="G23" s="170"/>
      <c r="H23" s="170"/>
    </row>
    <row r="24" spans="1:13">
      <c r="D24" s="170"/>
      <c r="E24" s="170"/>
      <c r="F24" s="170"/>
      <c r="G24" s="170"/>
      <c r="H24" s="170"/>
    </row>
    <row r="25" spans="1:13">
      <c r="D25" s="170"/>
      <c r="E25" s="170"/>
      <c r="F25" s="170"/>
      <c r="G25" s="170"/>
      <c r="H25" s="170"/>
    </row>
    <row r="26" spans="1:13">
      <c r="D26" s="170"/>
      <c r="E26" s="170"/>
      <c r="F26" s="170"/>
      <c r="G26" s="170"/>
      <c r="H26" s="170"/>
    </row>
    <row r="27" spans="1:13">
      <c r="D27" s="170"/>
      <c r="E27" s="170"/>
      <c r="F27" s="170"/>
      <c r="G27" s="170"/>
      <c r="H27" s="170"/>
    </row>
    <row r="28" spans="1:13">
      <c r="D28" s="170"/>
      <c r="E28" s="170"/>
      <c r="F28" s="170"/>
      <c r="G28" s="170"/>
      <c r="H28" s="170"/>
    </row>
    <row r="29" spans="1:13">
      <c r="D29" s="170"/>
      <c r="E29" s="170"/>
      <c r="F29" s="170"/>
      <c r="G29" s="170"/>
      <c r="H29" s="170"/>
    </row>
    <row r="30" spans="1:13">
      <c r="D30" s="170"/>
      <c r="E30" s="170"/>
      <c r="F30" s="170"/>
      <c r="G30" s="170"/>
      <c r="H30" s="170"/>
    </row>
    <row r="31" spans="1:13">
      <c r="D31" s="170"/>
      <c r="E31" s="170"/>
      <c r="F31" s="170"/>
      <c r="G31" s="170"/>
      <c r="H31" s="170"/>
    </row>
    <row r="32" spans="1:13">
      <c r="D32" s="170"/>
      <c r="E32" s="170"/>
      <c r="F32" s="170"/>
      <c r="G32" s="170"/>
      <c r="H32" s="170"/>
    </row>
    <row r="33" spans="1:12">
      <c r="D33" s="170"/>
      <c r="E33" s="170"/>
      <c r="F33" s="170"/>
      <c r="G33" s="170"/>
      <c r="H33" s="170"/>
    </row>
    <row r="34" spans="1:12">
      <c r="D34" s="170"/>
      <c r="E34" s="170"/>
      <c r="F34" s="170"/>
      <c r="G34" s="170"/>
      <c r="H34" s="170"/>
    </row>
    <row r="35" spans="1:12">
      <c r="D35" s="170"/>
      <c r="E35" s="170"/>
      <c r="F35" s="170"/>
      <c r="G35" s="170"/>
      <c r="H35" s="170"/>
    </row>
    <row r="36" spans="1:12" ht="18.75">
      <c r="B36" s="343" t="s">
        <v>24</v>
      </c>
    </row>
    <row r="37" spans="1:12" ht="30">
      <c r="D37" s="170"/>
      <c r="E37" s="170"/>
      <c r="F37" s="213" t="s">
        <v>23</v>
      </c>
      <c r="G37" s="214"/>
      <c r="H37" s="215"/>
    </row>
    <row r="38" spans="1:12">
      <c r="A38" s="173" t="s">
        <v>66</v>
      </c>
      <c r="D38" s="174"/>
      <c r="E38" s="174"/>
      <c r="F38" s="174"/>
      <c r="G38" s="170"/>
      <c r="H38" s="170"/>
    </row>
    <row r="39" spans="1:12" ht="15.75" thickBot="1">
      <c r="D39" s="174"/>
      <c r="E39" s="174"/>
      <c r="F39" s="174"/>
      <c r="G39" s="174"/>
      <c r="H39" s="174"/>
    </row>
    <row r="40" spans="1:12" s="179" customFormat="1" ht="15.75" thickBot="1">
      <c r="A40" s="177" t="s">
        <v>18</v>
      </c>
      <c r="B40" s="306" t="s">
        <v>17</v>
      </c>
      <c r="C40" s="313" t="s">
        <v>20</v>
      </c>
      <c r="D40" s="177" t="s">
        <v>16</v>
      </c>
      <c r="E40" s="449" t="s">
        <v>22</v>
      </c>
      <c r="F40" s="450"/>
      <c r="G40" s="451" t="s">
        <v>21</v>
      </c>
      <c r="H40" s="452"/>
      <c r="I40" s="178"/>
      <c r="J40" s="318"/>
      <c r="L40" s="303"/>
    </row>
    <row r="41" spans="1:12">
      <c r="A41" s="180" t="s">
        <v>52</v>
      </c>
      <c r="B41" s="307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","")&amp;IF((XXX_I!C19="DF")*(XXX_I!E19&lt;&gt;0),XXX_I!B19&amp;", ","")&amp;IF((XXX_I!C20="DF")*(XXX_I!E20&lt;&gt;0),XXX_I!B20&amp;",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","")&amp;IF((XXX_I!C32="DF")*(XXX_I!E32&lt;&gt;0),XXX_I!B32&amp;",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","")&amp;IF((XXX_I!C43="DF")*(XXX_I!E43&lt;&gt;0),XXX_I!B47&amp;", ","")&amp;IF((XXX_I!C44="DF")*(XXX_I!E44&lt;&gt;0),XXX_I!B44&amp;", ","")&amp;IF((XXX_I!C45="DF")*(XXX_I!E45&lt;&gt;0),XXX_I!B45&amp;", ","")&amp;IF((XXX_I!C46="DF")*(XXX_I!E46&lt;&gt;0),XXX_I!B46&amp;", ","")&amp;IF((XXX_I!C47="DF")*(XXX_I!E47&lt;&gt;0),XXX_I!B47&amp;", ","")&amp;IF((XXX_I!C48="DF")*(XXX_I!E48&lt;&gt;0),XXX_I!B48&amp;", ","")</f>
        <v xml:space="preserve">D07LLRSL101, D07LLRSL106, D07LLRSL208, </v>
      </c>
      <c r="C41" s="314">
        <f>IF(XXX_I!F7&lt;&gt;0,XXX_I!F7*(SUMIFS(XXX_I!F12:F48,XXX_I!C12:C48,"=DF",XXX_I!E12:E48,"&lt;&gt;0",XXX_I!D12:D48,"&lt;&gt;DF")+SUMIFS(XXX_I!G12:G48,XXX_I!C12:C48,"=DF",XXX_I!E12:E48,"&lt;&gt;0",XXX_I!D12:D48,"&lt;&gt;DF")+SUMIFS(XXX_I!H12:H48,XXX_I!C12:C48,"=DF",XXX_I!E12:E48,"&lt;&gt;0",XXX_I!D12:D48,"&lt;&gt;DF")+SUMIFS(XXX_I!I12:I48,XXX_I!C12:C48,"=DF",XXX_I!E12:E48,"&lt;&gt;0",XXX_I!D12:D48,"&lt;&gt;DF")),14*(SUMIFS(XXX_I!F12:F48,XXX_I!C12:C48,"=DF",XXX_I!E12:E48,"&lt;&gt;0",XXX_I!D12:D48,"&lt;&gt;DF")+SUMIFS(XXX_I!G12:G48,XXX_I!C12:C48,"=DF",XXX_I!E12:E48,"&lt;&gt;0",XXX_I!D12:D48,"&lt;&gt;DF")+SUMIFS(XXX_I!H12:H48,XXX_I!C12:C48,"=DF",XXX_I!E12:E48,"&lt;&gt;0",XXX_I!D12:D48,"&lt;&gt;DF")+SUMIFS(XXX_I!I12:I48,XXX_I!C12:C48,"=DF",XXX_I!E12:E48,"&lt;&gt;0",XXX_I!D12:D48,"&lt;&gt;DF")))+IF(XXX_I!L7&lt;&gt;0,XXX_I!L7*(SUMIFS(XXX_I!L12:L48,XXX_I!C12:C48,"=DF",XXX_I!E12:E48,"&lt;&gt;0",XXX_I!D12:D48,"&lt;&gt;DF")+SUMIFS(XXX_I!M12:M48,XXX_I!C12:C48,"=DF",XXX_I!E12:E48,"&lt;&gt;0",XXX_I!D12:D48,"&lt;&gt;DF")+SUMIFS(XXX_I!N12:N48,XXX_I!C12:C48,"=DF",XXX_I!E12:E48,"&lt;&gt;0",XXX_I!D12:D48,"&lt;&gt;DF")+SUMIFS(XXX_I!O12:O48,XXX_I!C12:C48,"=DF",XXX_I!E12:E48,"&lt;&gt;0",XXX_I!D12:D48,"&lt;&gt;DF")),14*(SUMIFS(XXX_I!L12:L48,XXX_I!C12:C48,"=DF",XXX_I!E12:E48,"&lt;&gt;0",XXX_I!D12:D48,"&lt;&gt;DF")+SUMIFS(XXX_I!M12:M48,XXX_I!C12:C48,"=DF",XXX_I!E12:E48,"&lt;&gt;0",XXX_I!D12:D48,"&lt;&gt;DF")+SUMIFS(XXX_I!N12:N48,XXX_I!C12:C48,"=DF",XXX_I!E12:E48,"&lt;&gt;0",XXX_I!D12:D48,"&lt;&gt;DF")+SUMIFS(XXX_I!O12:O48,XXX_I!C12:C48,"=DF",XXX_I!E12:E48,"&lt;&gt;0",XXX_I!D12:D48,"&lt;&gt;DF")))</f>
        <v>70</v>
      </c>
      <c r="D41" s="216"/>
      <c r="E41" s="217"/>
      <c r="F41" s="218"/>
      <c r="G41" s="182"/>
      <c r="H41" s="183"/>
      <c r="I41" s="219"/>
      <c r="K41" s="191"/>
      <c r="L41" s="300"/>
    </row>
    <row r="42" spans="1:12" ht="27.75" customHeight="1">
      <c r="A42" s="185" t="s">
        <v>54</v>
      </c>
      <c r="B42" s="308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","")&amp;IF((XXX_I!C19="DD")*(XXX_I!E19&lt;&gt;0),XXX_I!B19&amp;", ","")&amp;IF((XXX_I!C20="DD")*(XXX_I!E20&lt;&gt;0),XXX_I!B20&amp;",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","")&amp;IF((XXX_I!C32="DD")*(XXX_I!E32&lt;&gt;0),XXX_I!B32&amp;",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","")&amp;IF((XXX_I!C43="DD")*(XXX_I!E43&lt;&gt;0),XXX_I!B47&amp;", ","")&amp;IF((XXX_I!C44="DD")*(XXX_I!E44&lt;&gt;0),XXX_I!B44&amp;", ","")&amp;IF((XXX_I!C45="DD")*(XXX_I!E45&lt;&gt;0),XXX_I!B45&amp;", ","")&amp;IF((XXX_I!C46="DD")*(XXX_I!E46&lt;&gt;0),XXX_I!B46&amp;", ","")&amp;IF((XXX_I!C47="DD")*(XXX_I!E47&lt;&gt;0),XXX_I!B47&amp;", ","")&amp;IF((XXX_I!C48="DD")*(XXX_I!E48&lt;&gt;0),XXX_I!B48&amp;", ","")</f>
        <v/>
      </c>
      <c r="C42" s="315">
        <f>IF(XXX_I!F7&lt;&gt;0,XXX_I!F7*(SUMIFS(XXX_I!F12:F48,XXX_I!C12:C48,"=DD",XXX_I!E12:E48,"&lt;&gt;0",XXX_I!D12:D48,"&lt;&gt;DF")+SUMIFS(XXX_I!G12:G48,XXX_I!C12:C48,"=DD",XXX_I!E12:E48,"&lt;&gt;0",XXX_I!D12:D48,"&lt;&gt;DF")+SUMIFS(XXX_I!H12:H48,XXX_I!C12:C48,"=DD",XXX_I!E12:E48,"&lt;&gt;0",XXX_I!D12:D48,"&lt;&gt;DF")+SUMIFS(XXX_I!I12:I48,XXX_I!C12:C48,"=DD",XXX_I!E12:E48,"&lt;&gt;0",XXX_I!D12:D48,"&lt;&gt;DF")),14*(SUMIFS(XXX_I!F12:F48,XXX_I!C12:C48,"=DD",XXX_I!E12:E48,"&lt;&gt;0",XXX_I!D12:D48,"&lt;&gt;DF")+SUMIFS(XXX_I!G12:G48,XXX_I!C12:C48,"=DD",XXX_I!E12:E48,"&lt;&gt;0",XXX_I!D12:D48,"&lt;&gt;DF")+SUMIFS(XXX_I!H12:H48,XXX_I!C12:C48,"=DD",XXX_I!E12:E48,"&lt;&gt;0",XXX_I!D12:D48,"&lt;&gt;DF")+SUMIFS(XXX_I!I12:I48,XXX_I!C12:C48,"=DD",XXX_I!E12:E48,"&lt;&gt;0",XXX_I!D12:D48,"&lt;&gt;DF")))+IF(XXX_I!L7&lt;&gt;0,XXX_I!L7*(SUMIFS(XXX_I!L12:L48,XXX_I!C12:C48,"=DD",XXX_I!E12:E48,"&lt;&gt;0",XXX_I!D12:D48,"&lt;&gt;DF")+SUMIFS(XXX_I!M12:M48,XXX_I!C12:C48,"=DD",XXX_I!E12:E48,"&lt;&gt;0",XXX_I!D12:D48,"&lt;&gt;DF")+SUMIFS(XXX_I!N12:N48,XXX_I!C12:C48,"=DD",XXX_I!E12:E48,"&lt;&gt;0",XXX_I!D12:D48,"&lt;&gt;DF")+SUMIFS(XXX_I!O12:O48,XXX_I!C12:C48,"=DD",XXX_I!E12:E48,"&lt;&gt;0",XXX_I!D12:D48,"&lt;&gt;DF")),14*(SUMIFS(XXX_I!L12:L48,XXX_I!C12:C48,"=DD",XXX_I!E12:E48,"&lt;&gt;0",XXX_I!D12:D48,"&lt;&gt;DF")+SUMIFS(XXX_I!M12:M48,XXX_I!C12:C48,"=DD",XXX_I!E12:E48,"&lt;&gt;0",XXX_I!D12:D48,"&lt;&gt;DF")+SUMIFS(XXX_I!N12:N48,XXX_I!C12:C48,"=DD",XXX_I!E12:E48,"&lt;&gt;0",XXX_I!D12:D48,"&lt;&gt;DF")+SUMIFS(XXX_I!O12:O48,XXX_I!C12:C48,"=DD",XXX_I!E12:E48,"&lt;&gt;0",XXX_I!D12:D48,"&lt;&gt;DF")))</f>
        <v>0</v>
      </c>
      <c r="D42" s="220"/>
      <c r="E42" s="221"/>
      <c r="F42" s="222"/>
      <c r="G42" s="187"/>
      <c r="H42" s="188"/>
      <c r="I42" s="219"/>
      <c r="K42" s="191"/>
      <c r="L42" s="300"/>
    </row>
    <row r="43" spans="1:12" ht="45">
      <c r="A43" s="185" t="s">
        <v>55</v>
      </c>
      <c r="B43" s="308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","")&amp;IF((XXX_I!C19="DS")*(XXX_I!E19&lt;&gt;0),XXX_I!B19&amp;", ","")&amp;IF((XXX_I!C20="DS")*(XXX_I!E20&lt;&gt;0),XXX_I!B20&amp;",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","")&amp;IF((XXX_I!C32="DS")*(XXX_I!E32&lt;&gt;0),XXX_I!B32&amp;",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","")&amp;IF((XXX_I!C43="DS")*(XXX_I!E43&lt;&gt;0),XXX_I!B47&amp;", ","")&amp;IF((XXX_I!C44="DS")*(XXX_I!E44&lt;&gt;0),XXX_I!B44&amp;", ","")&amp;IF((XXX_I!C45="DS")*(XXX_I!E45&lt;&gt;0),XXX_I!B45&amp;", ","")&amp;IF((XXX_I!C46="DS")*(XXX_I!E46&lt;&gt;0),XXX_I!B46&amp;", ","")&amp;IF((XXX_I!C47="DS")*(XXX_I!E47&lt;&gt;0),XXX_I!B47&amp;", ","")&amp;IF((XXX_I!C48="DS")*(XXX_I!E48&lt;&gt;0),XXX_I!B48&amp;", ","")</f>
        <v xml:space="preserve">D07LLRSL102, D07LLRSL103, D07LLRSL104, D07LLRSL105, D07LLRSL209, D07LLRSL210, D07LLRSL211, D07LLRSL212, D07LLRSL213, </v>
      </c>
      <c r="C43" s="315">
        <f>IF(XXX_I!F7&lt;&gt;0,XXX_I!F7*(SUMIFS(XXX_I!F12:F48,XXX_I!C12:C48,"=DS",XXX_I!E12:E48,"&lt;&gt;0",XXX_I!D12:D48,"&lt;&gt;DF")+SUMIFS(XXX_I!G12:G48,XXX_I!C12:C48,"=DS",XXX_I!E12:E48,"&lt;&gt;0",XXX_I!D12:D48,"&lt;&gt;DF")+SUMIFS(XXX_I!H12:H48,XXX_I!C12:C48,"=DS",XXX_I!E12:E48,"&lt;&gt;0",XXX_I!D12:D48,"&lt;&gt;DF")+SUMIFS(XXX_I!I12:I48,XXX_I!C12:C48,"=DS",XXX_I!E12:E48,"&lt;&gt;0",XXX_I!D12:D48,"&lt;&gt;DF")),14*(SUMIFS(XXX_I!F12:F48,XXX_I!C12:C48,"=DS",XXX_I!E12:E48,"&lt;&gt;0",XXX_I!D12:D48,"&lt;&gt;DF")+SUMIFS(XXX_I!G12:G48,XXX_I!C12:C48,"=DS",XXX_I!E12:E48,"&lt;&gt;0",XXX_I!D12:D48,"&lt;&gt;DF")+SUMIFS(XXX_I!H12:H48,XXX_I!C12:C48,"=DS",XXX_I!E12:E48,"&lt;&gt;0",XXX_I!D12:D48,"&lt;&gt;DF")+SUMIFS(XXX_I!I12:I48,XXX_I!C12:C48,"=DS",XXX_I!E12:E48,"&lt;&gt;0",XXX_I!D12:D48,"&lt;&gt;DF")))+IF(XXX_I!L7&lt;&gt;0,XXX_I!L7*(SUMIFS(XXX_I!L12:L48,XXX_I!C12:C48,"=DS",XXX_I!E12:E48,"&lt;&gt;0",XXX_I!D12:D48,"&lt;&gt;DF")+SUMIFS(XXX_I!M12:M48,XXX_I!C12:C48,"=DS",XXX_I!E12:E48,"&lt;&gt;0",XXX_I!D12:D48,"&lt;&gt;DF")+SUMIFS(XXX_I!N12:N48,XXX_I!C12:C48,"=DS",XXX_I!E12:E48,"&lt;&gt;0",XXX_I!D12:D48,"&lt;&gt;DF")+SUMIFS(XXX_I!O12:O48,XXX_I!C12:C48,"=DS",XXX_I!E12:E48,"&lt;&gt;0",XXX_I!D12:D48,"&lt;&gt;DF")),14*(SUMIFS(XXX_I!L12:L48,XXX_I!C12:C48,"=DS",XXX_I!E12:E48,"&lt;&gt;0",XXX_I!D12:D48,"&lt;&gt;DF")+SUMIFS(XXX_I!M12:M48,XXX_I!C12:C48,"=DS",XXX_I!E12:E48,"&lt;&gt;0",XXX_I!D12:D48,"&lt;&gt;DF")+SUMIFS(XXX_I!N12:N48,XXX_I!C12:C48,"=DS",XXX_I!E12:E48,"&lt;&gt;0",XXX_I!D12:D48,"&lt;&gt;DF")+SUMIFS(XXX_I!O12:O48,XXX_I!C12:C48,"=DS",XXX_I!E12:E48,"&lt;&gt;0",XXX_I!D12:D48,"&lt;&gt;DF")))</f>
        <v>714</v>
      </c>
      <c r="D43" s="220"/>
      <c r="E43" s="221"/>
      <c r="F43" s="222"/>
      <c r="G43" s="187"/>
      <c r="H43" s="188"/>
      <c r="I43" s="219"/>
      <c r="K43" s="191"/>
      <c r="L43" s="300"/>
    </row>
    <row r="44" spans="1:12" ht="47.25" customHeight="1" thickBot="1">
      <c r="A44" s="193" t="s">
        <v>56</v>
      </c>
      <c r="B44" s="309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","")&amp;IF((XXX_I!C19="DC")*(XXX_I!E19&lt;&gt;0),XXX_I!B19&amp;", ","")&amp;IF((XXX_I!C20="DC")*(XXX_I!E20&lt;&gt;0),XXX_I!B20&amp;",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","")&amp;IF((XXX_I!C32="DC")*(XXX_I!E32&lt;&gt;0),XXX_I!B32&amp;",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","")&amp;IF((XXX_I!C43="DC")*(XXX_I!E43&lt;&gt;0),XXX_I!B47&amp;", ","")&amp;IF((XXX_I!C44="DC")*(XXX_I!E44&lt;&gt;0),XXX_I!B44&amp;", ","")&amp;IF((XXX_I!C45="DC")*(XXX_I!E45&lt;&gt;0),XXX_I!B45&amp;", ","")&amp;IF((XXX_I!C46="DC")*(XXX_I!E46&lt;&gt;0),XXX_I!B46&amp;", ","")&amp;IF((XXX_I!C47="DC")*(XXX_I!E47&lt;&gt;0),XXX_I!B47&amp;", ","")&amp;IF((XXX_I!C48="DC")*(XXX_I!E48&lt;&gt;0),XXX_I!B48&amp;", ","")</f>
        <v/>
      </c>
      <c r="C44" s="316">
        <f>IF(XXX_I!F7&lt;&gt;0,XXX_I!F7*(SUMIFS(XXX_I!F12:F48,XXX_I!C12:C48,"=DC",XXX_I!E12:E48,"&lt;&gt;0",XXX_I!D12:D48,"&lt;&gt;DF")+SUMIFS(XXX_I!G12:G48,XXX_I!C12:C48,"=DC",XXX_I!E12:E48,"&lt;&gt;0",XXX_I!D12:D48,"&lt;&gt;DF")+SUMIFS(XXX_I!H12:H48,XXX_I!C12:C48,"=DC",XXX_I!E12:E48,"&lt;&gt;0",XXX_I!D12:D48,"&lt;&gt;DF")+SUMIFS(XXX_I!I12:I48,XXX_I!C12:C48,"=DC",XXX_I!E12:E48,"&lt;&gt;0",XXX_I!D12:D48,"&lt;&gt;DF")),14*(SUMIFS(XXX_I!F12:F48,XXX_I!C12:C48,"=DC",XXX_I!E12:E48,"&lt;&gt;0",XXX_I!D12:D48,"&lt;&gt;DF")+SUMIFS(XXX_I!G12:G48,XXX_I!C12:C48,"=DC",XXX_I!E12:E48,"&lt;&gt;0",XXX_I!D12:D48,"&lt;&gt;DF")+SUMIFS(XXX_I!H12:H48,XXX_I!C12:C48,"=DC",XXX_I!E12:E48,"&lt;&gt;0",XXX_I!D12:D48,"&lt;&gt;DF")+SUMIFS(XXX_I!I12:I48,XXX_I!C12:C48,"=DC",XXX_I!E12:E48,"&lt;&gt;0",XXX_I!D12:D48,"&lt;&gt;DF")))+IF(XXX_I!L7&lt;&gt;0,XXX_I!L7*(SUMIFS(XXX_I!L12:L48,XXX_I!C12:C48,"=DC",XXX_I!E12:E48,"&lt;&gt;0",XXX_I!D12:D48,"&lt;&gt;DF")+SUMIFS(XXX_I!M12:M48,XXX_I!C12:C48,"=DC",XXX_I!E12:E48,"&lt;&gt;0",XXX_I!D12:D48,"&lt;&gt;DF")+SUMIFS(XXX_I!N12:N48,XXX_I!C12:C48,"=DC",XXX_I!E12:E48,"&lt;&gt;0",XXX_I!D12:D48,"&lt;&gt;DF")+SUMIFS(XXX_I!O12:O48,XXX_I!C12:C48,"=DC",XXX_I!E12:E48,"&lt;&gt;0",XXX_I!D12:D48,"&lt;&gt;DF")),14*(SUMIFS(XXX_I!L12:L48,XXX_I!C12:C48,"=DC",XXX_I!E12:E48,"&lt;&gt;0",XXX_I!D12:D48,"&lt;&gt;DF")+SUMIFS(XXX_I!M12:M48,XXX_I!C12:C48,"=DC",XXX_I!E12:E48,"&lt;&gt;0",XXX_I!D12:D48,"&lt;&gt;DF")+SUMIFS(XXX_I!N12:N48,XXX_I!C12:C48,"=DC",XXX_I!E12:E48,"&lt;&gt;0",XXX_I!D12:D48,"&lt;&gt;DF")+SUMIFS(XXX_I!O12:O48,XXX_I!C12:C48,"=DC",XXX_I!E12:E48,"&lt;&gt;0",XXX_I!D12:D48,"&lt;&gt;DF")))</f>
        <v>0</v>
      </c>
      <c r="D44" s="223"/>
      <c r="E44" s="224"/>
      <c r="F44" s="225"/>
      <c r="G44" s="228"/>
      <c r="H44" s="229"/>
      <c r="I44" s="219"/>
      <c r="K44" s="191"/>
      <c r="L44" s="300"/>
    </row>
    <row r="45" spans="1:12" ht="10.5" hidden="1" customHeight="1" thickBot="1">
      <c r="A45" s="358"/>
      <c r="B45" s="359"/>
      <c r="C45" s="360"/>
      <c r="D45" s="361"/>
      <c r="E45" s="362"/>
      <c r="F45" s="363"/>
      <c r="G45" s="194"/>
      <c r="H45" s="195"/>
      <c r="I45" s="219"/>
      <c r="K45" s="202"/>
      <c r="L45" s="302"/>
    </row>
    <row r="46" spans="1:12">
      <c r="C46" s="312">
        <f>SUM(C41:C45)</f>
        <v>784</v>
      </c>
      <c r="I46" s="219"/>
    </row>
    <row r="47" spans="1:12" ht="15.75" thickBot="1">
      <c r="A47" s="173" t="s">
        <v>62</v>
      </c>
      <c r="D47" s="174"/>
      <c r="E47" s="174"/>
      <c r="F47" s="174"/>
      <c r="G47" s="174"/>
      <c r="H47" s="174"/>
      <c r="I47" s="219"/>
    </row>
    <row r="48" spans="1:12" s="179" customFormat="1" ht="15.75" thickBot="1">
      <c r="A48" s="177" t="s">
        <v>18</v>
      </c>
      <c r="B48" s="306" t="s">
        <v>17</v>
      </c>
      <c r="C48" s="313" t="s">
        <v>20</v>
      </c>
      <c r="D48" s="177" t="s">
        <v>16</v>
      </c>
      <c r="E48" s="449" t="s">
        <v>22</v>
      </c>
      <c r="F48" s="450"/>
      <c r="G48" s="451" t="s">
        <v>21</v>
      </c>
      <c r="H48" s="452"/>
      <c r="I48" s="226"/>
      <c r="J48" s="318"/>
      <c r="L48" s="303"/>
    </row>
    <row r="49" spans="1:17" ht="49.5" customHeight="1">
      <c r="A49" s="180" t="s">
        <v>60</v>
      </c>
      <c r="B49" s="307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","")&amp;IF((XXX_I!D19="DO")*(XXX_I!E19&lt;&gt;0),XXX_I!B19&amp;", ","")&amp;IF((XXX_I!D20="DO")*(XXX_I!E20&lt;&gt;0),XXX_I!B20&amp;",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","")&amp;IF((XXX_I!D32="DO")*(XXX_I!E32&lt;&gt;0),XXX_I!B32&amp;",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</f>
        <v xml:space="preserve">D07LLRSL101, D07LLRSL102, D07LLRSL103, D07LLRSL104, D07LLRSL105, D07LLRSL208, D07LLRSL209, D07LLRSL210, D07LLRSL211, D07LLRSL212, </v>
      </c>
      <c r="C49" s="319">
        <f>IF(XXX_I!F7&lt;&gt;0,XXX_I!F7*(SUMIFS(XXX_I!F12:F48,XXX_I!D12:D48,"=DO",XXX_I!E12:E48,"&lt;&gt;0")+SUMIFS(XXX_I!G12:G48,XXX_I!D12:D48,"=DO",XXX_I!E12:E48,"&lt;&gt;0")+SUMIFS(XXX_I!H12:H48,XXX_I!D12:D48,"=DO",XXX_I!E12:E48,"&lt;&gt;0")+SUMIFS(XXX_I!I12:I48,XXX_I!D12:D48,"=DO",XXX_I!E12:E48,"&lt;&gt;0")),14*(SUMIFS(XXX_I!F12:F48,XXX_I!D12:D48,"=DO",XXX_I!E12:E48,"&lt;&gt;0")+SUMIFS(XXX_I!G12:G48,XXX_I!D12:D48,"=DO",XXX_I!E12:E48,"&lt;&gt;0")+SUMIFS(XXX_I!H12:H48,XXX_I!D12:D48,"=DO",XXX_I!E12:E48,"&lt;&gt;0")+SUMIFS(XXX_I!I12:I48,XXX_I!D12:D48,"=DO",XXX_I!E12:E48,"&lt;&gt;0")))+IF(XXX_I!L7&lt;&gt;0,XXX_I!L7*(SUMIFS(XXX_I!L12:L48,XXX_I!D12:D48,"=DO",XXX_I!E12:E48,"&lt;&gt;0")+SUMIFS(XXX_I!M12:M48,XXX_I!D12:D48,"=DO",XXX_I!E12:E48,"&lt;&gt;0")+SUMIFS(XXX_I!N12:N48,XXX_I!D12:D48,"=DO",XXX_I!E12:E48,"&lt;&gt;0")+SUMIFS(XXX_I!O12:O48,XXX_I!D12:D48,"=DO",XXX_I!E12:E48,"&lt;&gt;0")),14*(SUMIFS(XXX_I!L12:L48,XXX_I!D12:D48,"=DO",XXX_I!E12:E48,"&lt;&gt;0")+SUMIFS(XXX_I!M12:M48,XXX_I!D12:D48,"=DO",XXX_I!E12:E48,"&lt;&gt;0")+SUMIFS(XXX_I!N12:N48,XXX_I!D12:D48,"=DO",XXX_I!E12:E48,"&lt;&gt;0")+SUMIFS(XXX_I!O12:O48,XXX_I!D12:D48,"=DO",XXX_I!E12:E48,"&lt;&gt;0")))</f>
        <v>602</v>
      </c>
      <c r="D49" s="216"/>
      <c r="E49" s="217"/>
      <c r="F49" s="218"/>
      <c r="G49" s="182"/>
      <c r="H49" s="183"/>
      <c r="I49" s="219"/>
    </row>
    <row r="50" spans="1:17">
      <c r="A50" s="185" t="s">
        <v>61</v>
      </c>
      <c r="B50" s="308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","")&amp;IF((XXX_I!D19="DA")*(XXX_I!E19&lt;&gt;0),XXX_I!B19&amp;", ","")&amp;IF((XXX_I!D20="DA")*(XXX_I!E20&lt;&gt;0),XXX_I!B20&amp;",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","")&amp;IF((XXX_I!D32="DA")*(XXX_I!E32&lt;&gt;0),XXX_I!B32&amp;",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</f>
        <v xml:space="preserve">D07LLRSL106, D07LLRSL213, </v>
      </c>
      <c r="C50" s="317">
        <f>IF(XXX_I!F7&lt;&gt;0,XXX_I!F7*(SUMIFS(XXX_I!F12:F48,XXX_I!D12:D48,"=DA",XXX_I!E12:E48,"&lt;&gt;0")+SUMIFS(XXX_I!G12:G48,XXX_I!D12:D48,"=DA",XXX_I!E12:E48,"&lt;&gt;0")+SUMIFS(XXX_I!H12:H48,XXX_I!D12:D48,"=DA",XXX_I!E12:E48,"&lt;&gt;0")+SUMIFS(XXX_I!I12:I48,XXX_I!D12:D48,"=DA",XXX_I!E12:E48,"&lt;&gt;0")),14*(SUMIFS(XXX_I!F12:F48,XXX_I!D12:D48,"=DA",XXX_I!E12:E48,"&lt;&gt;0")+SUMIFS(XXX_I!G12:G48,XXX_I!D12:D48,"=DA",XXX_I!E12:E48,"&lt;&gt;0")+SUMIFS(XXX_I!H12:H48,XXX_I!D12:D48,"=DA",XXX_I!E12:E48,"&lt;&gt;0")+SUMIFS(XXX_I!I12:I48,XXX_I!D12:D48,"=DA",XXX_I!E12:E48,"&lt;&gt;0")))+IF(XXX_I!L7&lt;&gt;0,XXX_I!L7*(SUMIFS(XXX_I!L12:L48,XXX_I!D12:D48,"=DA",XXX_I!E12:E48,"&lt;&gt;0")+SUMIFS(XXX_I!M12:M48,XXX_I!D12:D48,"=DA",XXX_I!E12:E48,"&lt;&gt;0")+SUMIFS(XXX_I!N12:N48,XXX_I!D12:D48,"=DA",XXX_I!E12:E48,"&lt;&gt;0")+SUMIFS(XXX_I!O12:O48,XXX_I!D12:D48,"=DA",XXX_I!E12:E48,"&lt;&gt;0")),14*(SUMIFS(XXX_I!L12:L48,XXX_I!D12:D48,"=DA",XXX_I!E12:E48,"&lt;&gt;0")+SUMIFS(XXX_I!M12:M48,XXX_I!D12:D48,"=DA",XXX_I!E12:E48,"&lt;&gt;0")+SUMIFS(XXX_I!N12:N48,XXX_I!D12:D48,"=DA",XXX_I!E12:E48,"&lt;&gt;0")+SUMIFS(XXX_I!O12:O48,XXX_I!D12:D48,"=DA",XXX_I!E12:E48,"&lt;&gt;0")))</f>
        <v>182</v>
      </c>
      <c r="D50" s="204"/>
      <c r="E50" s="221"/>
      <c r="F50" s="222"/>
      <c r="G50" s="187"/>
      <c r="H50" s="188"/>
      <c r="I50" s="219"/>
    </row>
    <row r="51" spans="1:17" ht="15.75" thickBot="1">
      <c r="A51" s="193" t="s">
        <v>59</v>
      </c>
      <c r="B51" s="309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","")&amp;IF((XXX_I!D19="DF")*(XXX_I!E19&lt;&gt;0),XXX_I!B19&amp;", ","")&amp;IF((XXX_I!D20="DF")*(XXX_I!E20&lt;&gt;0),XXX_I!B20&amp;",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","")&amp;IF((XXX_I!D32="DF")*(XXX_I!E32&lt;&gt;0),XXX_I!B32&amp;",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</f>
        <v/>
      </c>
      <c r="C51" s="320">
        <f>IF(XXX_I!F7&lt;&gt;0,XXX_I!F7*(SUMIFS(XXX_I!F12:F48,XXX_I!D12:D48,"=DF",XXX_I!E12:E48,"&gt;=0")+SUMIFS(XXX_I!G12:G48,XXX_I!D12:D48,"=DF",XXX_I!E12:E48,"&gt;=0")+SUMIFS(XXX_I!H12:H48,XXX_I!D12:D48,"=DF",XXX_I!E12:E48,"&gt;=0")+SUMIFS(XXX_I!I12:I48,XXX_I!D12:D48,"=DF",XXX_I!E12:E48,"&gt;=0")),14*(SUMIFS(XXX_I!F12:F48,XXX_I!D12:D48,"=DF",XXX_I!E12:E48,"&gt;=0")+SUMIFS(XXX_I!G12:G48,XXX_I!D12:D48,"=DF",XXX_I!E12:E48,"&gt;=0")+SUMIFS(XXX_I!H12:H48,XXX_I!D12:D48,"=DF",XXX_I!E12:E48,"&gt;=0")+SUMIFS(XXX_I!I12:I48,XXX_I!D12:D48,"=DF",XXX_I!E12:E48,"&gt;=0")))+IF(XXX_I!L7&lt;&gt;0,XXX_I!L7*(SUMIFS(XXX_I!L12:L48,XXX_I!D12:D48,"=DF",XXX_I!E12:E48,"&gt;=0")+SUMIFS(XXX_I!M12:M48,XXX_I!D12:D48,"=DF",XXX_I!E12:E48,"&gt;=0")+SUMIFS(XXX_I!N12:N48,XXX_I!D12:D48,"=DF",XXX_I!E12:E48,"&gt;=0")+SUMIFS(XXX_I!O12:O48,XXX_I!D12:D48,"=DF",XXX_I!E12:E48,"&gt;=0")),14*(SUMIFS(XXX_I!L12:L48,XXX_I!D12:D48,"=DF",XXX_I!E12:E48,"&gt;=0")+SUMIFS(XXX_I!M12:M48,XXX_I!D12:D48,"=DF",XXX_I!E12:E48,"&gt;=0")+SUMIFS(XXX_I!N12:N48,XXX_I!D12:D48,"=DF",XXX_I!E12:E48,"&gt;=0")+SUMIFS(XXX_I!O12:O48,XXX_I!D12:D48,"=DF",XXX_I!E12:E48,"&gt;=0")))</f>
        <v>0</v>
      </c>
      <c r="D51" s="227"/>
      <c r="E51" s="224"/>
      <c r="F51" s="225"/>
      <c r="G51" s="228"/>
      <c r="H51" s="229"/>
      <c r="I51" s="219"/>
    </row>
    <row r="53" spans="1:17">
      <c r="C53" s="312">
        <f>SUM(C49:C50)</f>
        <v>784</v>
      </c>
    </row>
    <row r="54" spans="1:17" ht="18.75">
      <c r="B54" s="347" t="s">
        <v>25</v>
      </c>
    </row>
    <row r="55" spans="1:17" ht="30">
      <c r="D55" s="170"/>
      <c r="E55" s="170"/>
      <c r="F55" s="213" t="s">
        <v>23</v>
      </c>
      <c r="G55" s="214"/>
      <c r="H55" s="215"/>
    </row>
    <row r="56" spans="1:17">
      <c r="A56" s="173" t="s">
        <v>66</v>
      </c>
      <c r="D56" s="174"/>
      <c r="E56" s="174"/>
      <c r="F56" s="174"/>
      <c r="G56" s="170"/>
      <c r="H56" s="170"/>
    </row>
    <row r="57" spans="1:17" ht="15.75" thickBot="1">
      <c r="D57" s="174"/>
      <c r="E57" s="174"/>
      <c r="F57" s="174"/>
      <c r="G57" s="174"/>
      <c r="H57" s="174"/>
    </row>
    <row r="58" spans="1:17" ht="15.75" thickBot="1">
      <c r="A58" s="177" t="s">
        <v>18</v>
      </c>
      <c r="B58" s="306" t="s">
        <v>17</v>
      </c>
      <c r="C58" s="313" t="s">
        <v>20</v>
      </c>
      <c r="D58" s="177" t="s">
        <v>16</v>
      </c>
      <c r="E58" s="449" t="s">
        <v>22</v>
      </c>
      <c r="F58" s="450"/>
      <c r="G58" s="451" t="s">
        <v>21</v>
      </c>
      <c r="H58" s="452"/>
    </row>
    <row r="59" spans="1:17">
      <c r="A59" s="180" t="s">
        <v>52</v>
      </c>
      <c r="B59" s="307" t="str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","")&amp;IF((XXX_II!C43="DF")*(XXX_II!E43&lt;&gt;0),XXX_II!B47&amp;", ","")&amp;IF((XXX_II!C44="DF")*(XXX_II!E44&lt;&gt;0),XXX_II!B44&amp;", ","")&amp;IF((XXX_II!C45="DF")*(XXX_II!E45&lt;&gt;0),XXX_II!B45&amp;", ","")&amp;IF((XXX_II!C46="DF")*(XXX_II!E46&lt;&gt;0),XXX_II!B46&amp;", ","")&amp;IF((XXX_II!C47="DF")*(XXX_II!E47&lt;&gt;0),XXX_II!B47&amp;", ","")&amp;IF((XXX_II!C48="DF")*(XXX_II!E48&lt;&gt;0),XXX_II!B48&amp;", ","")</f>
        <v/>
      </c>
      <c r="C59" s="314">
        <f>IF(XXX_II!F7&lt;&gt;0,XXX_II!F7*(SUMIFS(XXX_II!F12:F48,XXX_II!C12:C48,"=DF",XXX_II!E12:E48,"&lt;&gt;0",XXX_II!D12:D48,"&lt;&gt;DF")+SUMIFS(XXX_II!G12:G48,XXX_II!C12:C48,"=DF",XXX_II!E12:E48,"&lt;&gt;0",XXX_II!D12:D48,"&lt;&gt;DF")+SUMIFS(XXX_II!H12:H48,XXX_II!C12:C48,"=DF",XXX_II!E12:E48,"&lt;&gt;0",XXX_II!D12:D48,"&lt;&gt;DF")+SUMIFS(XXX_II!I12:I48,XXX_II!C12:C48,"=DF",XXX_II!E12:E48,"&lt;&gt;0",XXX_II!D12:D48,"&lt;&gt;DF")),14*(SUMIFS(XXX_II!F12:F48,XXX_II!C12:C48,"=DF",XXX_II!E12:E48,"&lt;&gt;0",XXX_II!D12:D48,"&lt;&gt;DF")+SUMIFS(XXX_II!G12:G48,XXX_II!C12:C48,"=DF",XXX_II!E12:E48,"&lt;&gt;0",XXX_II!D12:D48,"&lt;&gt;DF")+SUMIFS(XXX_II!H12:H48,XXX_II!C12:C48,"=DF",XXX_II!E12:E48,"&lt;&gt;0",XXX_II!D12:D48,"&lt;&gt;DF")+SUMIFS(XXX_II!I12:I48,XXX_II!C12:C48,"=DF",XXX_II!E12:E48,"&lt;&gt;0",XXX_II!D12:D48,"&lt;&gt;DF")))+IF(XXX_II!L7&lt;&gt;0,XXX_II!L7*(SUMIFS(XXX_II!L12:L48,XXX_II!C12:C48,"=DF",XXX_II!E12:E48,"&lt;&gt;0",XXX_II!D12:D48,"&lt;&gt;DF")+SUMIFS(XXX_II!M12:M48,XXX_II!C12:C48,"=DF",XXX_II!E12:E48,"&lt;&gt;0",XXX_II!D12:D48,"&lt;&gt;DF")+SUMIFS(XXX_II!N12:N48,XXX_II!C12:C48,"=DF",XXX_II!E12:E48,"&lt;&gt;0",XXX_II!D12:D48,"&lt;&gt;DF")+SUMIFS(XXX_II!O12:O48,XXX_II!C12:C48,"=DF",XXX_II!E12:E48,"&lt;&gt;0",XXX_II!D12:D48,"&lt;&gt;DF")),14*(SUMIFS(XXX_II!L12:L48,XXX_II!C12:C48,"=DF",XXX_II!E12:E48,"&lt;&gt;0",XXX_II!D12:D48,"&lt;&gt;DF")+SUMIFS(XXX_II!M12:M48,XXX_II!C12:C48,"=DF",XXX_II!E12:E48,"&lt;&gt;0",XXX_II!D12:D48,"&lt;&gt;DF")+SUMIFS(XXX_II!N12:N48,XXX_II!C12:C48,"=DF",XXX_II!E12:E48,"&lt;&gt;0",XXX_II!D12:D48,"&lt;&gt;DF")+SUMIFS(XXX_II!O12:O48,XXX_II!C12:C48,"=DF",XXX_II!E12:E48,"&lt;&gt;0",XXX_II!D12:D48,"&lt;&gt;DF")))</f>
        <v>0</v>
      </c>
      <c r="D59" s="216"/>
      <c r="E59" s="217"/>
      <c r="F59" s="218"/>
      <c r="G59" s="182"/>
      <c r="H59" s="183"/>
    </row>
    <row r="60" spans="1:17">
      <c r="A60" s="185" t="s">
        <v>54</v>
      </c>
      <c r="B60" s="308" t="str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","")&amp;IF((XXX_II!C43="DD")*(XXX_II!E43&lt;&gt;0),XXX_II!B47&amp;", ","")&amp;IF((XXX_II!C44="DD")*(XXX_II!E44&lt;&gt;0),XXX_II!B44&amp;", ","")&amp;IF((XXX_II!C45="DD")*(XXX_II!E45&lt;&gt;0),XXX_II!B45&amp;", ","")&amp;IF((XXX_II!C46="DD")*(XXX_II!E46&lt;&gt;0),XXX_II!B46&amp;", ","")&amp;IF((XXX_II!C47="DD")*(XXX_II!E47&lt;&gt;0),XXX_II!B47&amp;", ","")&amp;IF((XXX_II!C48="DD")*(XXX_II!E48&lt;&gt;0),XXX_II!B48&amp;", ","")</f>
        <v/>
      </c>
      <c r="C60" s="315">
        <f>IF(XXX_II!F7&lt;&gt;0,XXX_II!F7*(SUMIFS(XXX_II!F12:F48,XXX_II!C12:C48,"=DD",XXX_II!E12:E48,"&lt;&gt;0",XXX_II!D12:D48,"&lt;&gt;DF")+SUMIFS(XXX_II!G12:G48,XXX_II!C12:C48,"=DD",XXX_II!E12:E48,"&lt;&gt;0",XXX_II!D12:D48,"&lt;&gt;DF")+SUMIFS(XXX_II!H12:H48,XXX_II!C12:C48,"=DD",XXX_II!E12:E48,"&lt;&gt;0",XXX_II!D12:D48,"&lt;&gt;DF")+SUMIFS(XXX_II!I12:I48,XXX_II!C12:C48,"=DD",XXX_II!E12:E48,"&lt;&gt;0",XXX_II!D12:D48,"&lt;&gt;DF")),14*(SUMIFS(XXX_II!F12:F48,XXX_II!C12:C48,"=DD",XXX_II!E12:E48,"&lt;&gt;0",XXX_II!D12:D48,"&lt;&gt;DF")+SUMIFS(XXX_II!G12:G48,XXX_II!C12:C48,"=DD",XXX_II!E12:E48,"&lt;&gt;0",XXX_II!D12:D48,"&lt;&gt;DF")+SUMIFS(XXX_II!H12:H48,XXX_II!C12:C48,"=DD",XXX_II!E12:E48,"&lt;&gt;0",XXX_II!D12:D48,"&lt;&gt;DF")+SUMIFS(XXX_II!I12:I48,XXX_II!C12:C48,"=DD",XXX_II!E12:E48,"&lt;&gt;0",XXX_II!D12:D48,"&lt;&gt;DF")))+IF(XXX_II!L7&lt;&gt;0,XXX_II!L7*(SUMIFS(XXX_II!L12:L48,XXX_II!C12:C48,"=DD",XXX_II!E12:E48,"&lt;&gt;0",XXX_II!D12:D48,"&lt;&gt;DF")+SUMIFS(XXX_II!M12:M48,XXX_II!C12:C48,"=DD",XXX_II!E12:E48,"&lt;&gt;0",XXX_II!D12:D48,"&lt;&gt;DF")+SUMIFS(XXX_II!N12:N48,XXX_II!C12:C48,"=DD",XXX_II!E12:E48,"&lt;&gt;0",XXX_II!D12:D48,"&lt;&gt;DF")+SUMIFS(XXX_II!O12:O48,XXX_II!C12:C48,"=DD",XXX_II!E12:E48,"&lt;&gt;0",XXX_II!D12:D48,"&lt;&gt;DF")),14*(SUMIFS(XXX_II!L12:L48,XXX_II!C12:C48,"=DD",XXX_II!E12:E48,"&lt;&gt;0",XXX_II!D12:D48,"&lt;&gt;DF")+SUMIFS(XXX_II!M12:M48,XXX_II!C12:C48,"=DD",XXX_II!E12:E48,"&lt;&gt;0",XXX_II!D12:D48,"&lt;&gt;DF")+SUMIFS(XXX_II!N12:N48,XXX_II!C12:C48,"=DD",XXX_II!E12:E48,"&lt;&gt;0",XXX_II!D12:D48,"&lt;&gt;DF")+SUMIFS(XXX_II!O12:O48,XXX_II!C12:C48,"=DD",XXX_II!E12:E48,"&lt;&gt;0",XXX_II!D12:D48,"&lt;&gt;DF")))</f>
        <v>0</v>
      </c>
      <c r="D60" s="220"/>
      <c r="E60" s="221"/>
      <c r="F60" s="222"/>
      <c r="G60" s="187"/>
      <c r="H60" s="188"/>
    </row>
    <row r="61" spans="1:17">
      <c r="A61" s="185" t="s">
        <v>55</v>
      </c>
      <c r="B61" s="308" t="str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","")&amp;IF((XXX_II!C43="DS")*(XXX_II!E43&lt;&gt;0),XXX_II!B47&amp;", ","")&amp;IF((XXX_II!C44="DS")*(XXX_II!E44&lt;&gt;0),XXX_II!B44&amp;", ","")&amp;IF((XXX_II!C45="DS")*(XXX_II!E45&lt;&gt;0),XXX_II!B45&amp;", ","")&amp;IF((XXX_II!C46="DS")*(XXX_II!E46&lt;&gt;0),XXX_II!B46&amp;", ","")&amp;IF((XXX_II!C47="DS")*(XXX_II!E47&lt;&gt;0),XXX_II!B47&amp;", ","")&amp;IF((XXX_II!C48="DS")*(XXX_II!E48&lt;&gt;0),XXX_II!B48&amp;", ","")</f>
        <v/>
      </c>
      <c r="C61" s="315">
        <f>IF(XXX_II!F7&lt;&gt;0,XXX_II!F7*(SUMIFS(XXX_II!F12:F48,XXX_II!C12:C48,"=DS",XXX_II!E12:E48,"&lt;&gt;0",XXX_II!D12:D48,"&lt;&gt;DF")+SUMIFS(XXX_II!G12:G48,XXX_II!C12:C48,"=DS",XXX_II!E12:E48,"&lt;&gt;0",XXX_II!D12:D48,"&lt;&gt;DF")+SUMIFS(XXX_II!H12:H48,XXX_II!C12:C48,"=DS",XXX_II!E12:E48,"&lt;&gt;0",XXX_II!D12:D48,"&lt;&gt;DF")+SUMIFS(XXX_II!I12:I48,XXX_II!C12:C48,"=DS",XXX_II!E12:E48,"&lt;&gt;0",XXX_II!D12:D48,"&lt;&gt;DF")),14*(SUMIFS(XXX_II!F12:F48,XXX_II!C12:C48,"=DS",XXX_II!E12:E48,"&lt;&gt;0",XXX_II!D12:D48,"&lt;&gt;DF")+SUMIFS(XXX_II!G12:G48,XXX_II!C12:C48,"=DS",XXX_II!E12:E48,"&lt;&gt;0",XXX_II!D12:D48,"&lt;&gt;DF")+SUMIFS(XXX_II!H12:H48,XXX_II!C12:C48,"=DS",XXX_II!E12:E48,"&lt;&gt;0",XXX_II!D12:D48,"&lt;&gt;DF")+SUMIFS(XXX_II!I12:I48,XXX_II!C12:C48,"=DS",XXX_II!E12:E48,"&lt;&gt;0",XXX_II!D12:D48,"&lt;&gt;DF")))+IF(XXX_II!L7&lt;&gt;0,XXX_II!L7*(SUMIFS(XXX_II!L12:L48,XXX_II!C12:C48,"=DS",XXX_II!E12:E48,"&lt;&gt;0",XXX_II!D12:D48,"&lt;&gt;DF")+SUMIFS(XXX_II!M12:M48,XXX_II!C12:C48,"=DS",XXX_II!E12:E48,"&lt;&gt;0",XXX_II!D12:D48,"&lt;&gt;DF")+SUMIFS(XXX_II!N12:N48,XXX_II!C12:C48,"=DS",XXX_II!E12:E48,"&lt;&gt;0",XXX_II!D12:D48,"&lt;&gt;DF")+SUMIFS(XXX_II!O12:O48,XXX_II!C12:C48,"=DS",XXX_II!E12:E48,"&lt;&gt;0",XXX_II!D12:D48,"&lt;&gt;DF")),14*(SUMIFS(XXX_II!L12:L48,XXX_II!C12:C48,"=DS",XXX_II!E12:E48,"&lt;&gt;0",XXX_II!D12:D48,"&lt;&gt;DF")+SUMIFS(XXX_II!M12:M48,XXX_II!C12:C48,"=DS",XXX_II!E12:E48,"&lt;&gt;0",XXX_II!D12:D48,"&lt;&gt;DF")+SUMIFS(XXX_II!N12:N48,XXX_II!C12:C48,"=DS",XXX_II!E12:E48,"&lt;&gt;0",XXX_II!D12:D48,"&lt;&gt;DF")+SUMIFS(XXX_II!O12:O48,XXX_II!C12:C48,"=DS",XXX_II!E12:E48,"&lt;&gt;0",XXX_II!D12:D48,"&lt;&gt;DF")))</f>
        <v>0</v>
      </c>
      <c r="D61" s="220"/>
      <c r="E61" s="221"/>
      <c r="F61" s="222"/>
      <c r="G61" s="187"/>
      <c r="H61" s="188"/>
      <c r="I61" s="190"/>
      <c r="O61" s="230"/>
      <c r="Q61" s="230"/>
    </row>
    <row r="62" spans="1:17" ht="15.75" thickBot="1">
      <c r="A62" s="193" t="s">
        <v>56</v>
      </c>
      <c r="B62" s="309" t="str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","")&amp;IF((XXX_II!C43="DC")*(XXX_II!E43&lt;&gt;0),XXX_II!B47&amp;", ","")&amp;IF((XXX_II!C44="DC")*(XXX_II!E44&lt;&gt;0),XXX_II!B44&amp;", ","")&amp;IF((XXX_II!C45="DC")*(XXX_II!E45&lt;&gt;0),XXX_II!B45&amp;", ","")&amp;IF((XXX_II!C46="DC")*(XXX_II!E46&lt;&gt;0),XXX_II!B46&amp;", ","")&amp;IF((XXX_II!C47="DC")*(XXX_II!E47&lt;&gt;0),XXX_II!B47&amp;", ","")&amp;IF((XXX_II!C48="DC")*(XXX_II!E48&lt;&gt;0),XXX_II!B48&amp;", ","")</f>
        <v/>
      </c>
      <c r="C62" s="316">
        <f>IF(XXX_II!F7&lt;&gt;0,XXX_II!F7*(SUMIFS(XXX_II!F12:F48,XXX_II!C12:C48,"=DC",XXX_II!E12:E48,"&lt;&gt;0",XXX_II!D12:D48,"&lt;&gt;DF")+SUMIFS(XXX_II!G12:G48,XXX_II!C12:C48,"=DC",XXX_II!E12:E48,"&lt;&gt;0",XXX_II!D12:D48,"&lt;&gt;DF")+SUMIFS(XXX_II!H12:H48,XXX_II!C12:C48,"=DC",XXX_II!E12:E48,"&lt;&gt;0",XXX_II!D12:D48,"&lt;&gt;DF")+SUMIFS(XXX_II!I12:I48,XXX_II!C12:C48,"=DC",XXX_II!E12:E48,"&lt;&gt;0",XXX_II!D12:D48,"&lt;&gt;DF")),14*(SUMIFS(XXX_II!F12:F48,XXX_II!C12:C48,"=DC",XXX_II!E12:E48,"&lt;&gt;0",XXX_II!D12:D48,"&lt;&gt;DF")+SUMIFS(XXX_II!G12:G48,XXX_II!C12:C48,"=DC",XXX_II!E12:E48,"&lt;&gt;0",XXX_II!D12:D48,"&lt;&gt;DF")+SUMIFS(XXX_II!H12:H48,XXX_II!C12:C48,"=DC",XXX_II!E12:E48,"&lt;&gt;0",XXX_II!D12:D48,"&lt;&gt;DF")+SUMIFS(XXX_II!I12:I48,XXX_II!C12:C48,"=DC",XXX_II!E12:E48,"&lt;&gt;0",XXX_II!D12:D48,"&lt;&gt;DF")))+IF(XXX_II!L7&lt;&gt;0,XXX_II!L7*(SUMIFS(XXX_II!L12:L48,XXX_II!C12:C48,"=DC",XXX_II!E12:E48,"&lt;&gt;0",XXX_II!D12:D48,"&lt;&gt;DF")+SUMIFS(XXX_II!M12:M48,XXX_II!C12:C48,"=DC",XXX_II!E12:E48,"&lt;&gt;0",XXX_II!D12:D48,"&lt;&gt;DF")+SUMIFS(XXX_II!N12:N48,XXX_II!C12:C48,"=DC",XXX_II!E12:E48,"&lt;&gt;0",XXX_II!D12:D48,"&lt;&gt;DF")+SUMIFS(XXX_II!O12:O48,XXX_II!C12:C48,"=DC",XXX_II!E12:E48,"&lt;&gt;0",XXX_II!D12:D48,"&lt;&gt;DF")),14*(SUMIFS(XXX_II!L12:L48,XXX_II!C12:C48,"=DC",XXX_II!E12:E48,"&lt;&gt;0",XXX_II!D12:D48,"&lt;&gt;DF")+SUMIFS(XXX_II!M12:M48,XXX_II!C12:C48,"=DC",XXX_II!E12:E48,"&lt;&gt;0",XXX_II!D12:D48,"&lt;&gt;DF")+SUMIFS(XXX_II!N12:N48,XXX_II!C12:C48,"=DC",XXX_II!E12:E48,"&lt;&gt;0",XXX_II!D12:D48,"&lt;&gt;DF")+SUMIFS(XXX_II!O12:O48,XXX_II!C12:C48,"=DC",XXX_II!E12:E48,"&lt;&gt;0",XXX_II!D12:D48,"&lt;&gt;DF")))</f>
        <v>0</v>
      </c>
      <c r="D62" s="223"/>
      <c r="E62" s="224"/>
      <c r="F62" s="225"/>
      <c r="G62" s="194"/>
      <c r="H62" s="195"/>
    </row>
    <row r="63" spans="1:17" ht="15.75" hidden="1" thickBot="1">
      <c r="A63" s="321"/>
      <c r="B63" s="309"/>
      <c r="C63" s="346"/>
      <c r="D63" s="223"/>
      <c r="E63" s="224"/>
      <c r="F63" s="225"/>
      <c r="G63" s="228"/>
      <c r="H63" s="229"/>
    </row>
    <row r="64" spans="1:17">
      <c r="C64" s="312">
        <f>SUM(C59:C63)</f>
        <v>0</v>
      </c>
    </row>
    <row r="65" spans="1:9" ht="15.75" thickBot="1">
      <c r="A65" s="173" t="s">
        <v>62</v>
      </c>
      <c r="D65" s="174"/>
      <c r="E65" s="174"/>
      <c r="F65" s="174"/>
      <c r="G65" s="174"/>
      <c r="H65" s="174"/>
    </row>
    <row r="66" spans="1:9" ht="15.75" thickBot="1">
      <c r="A66" s="177" t="s">
        <v>18</v>
      </c>
      <c r="B66" s="306" t="s">
        <v>17</v>
      </c>
      <c r="C66" s="313" t="s">
        <v>20</v>
      </c>
      <c r="D66" s="177" t="s">
        <v>16</v>
      </c>
      <c r="E66" s="449" t="s">
        <v>22</v>
      </c>
      <c r="F66" s="450"/>
      <c r="G66" s="451" t="s">
        <v>21</v>
      </c>
      <c r="H66" s="452"/>
    </row>
    <row r="67" spans="1:9">
      <c r="A67" s="356" t="s">
        <v>60</v>
      </c>
      <c r="B67" s="307" t="str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","")&amp;IF((XXX_II!D46="DO")*(XXX_II!E46&lt;&gt;0),XXX_II!B46&amp;", ","")&amp;IF((XXX_II!D47="DO")*(XXX_II!E47&lt;&gt;0),XXX_II!B47&amp;", ","")&amp;IF((XXX_II!D48="DO")*(XXX_II!E48&lt;&gt;0),XXX_II!B48&amp;", ","")</f>
        <v/>
      </c>
      <c r="C67" s="319">
        <f>IF(XXX_II!F7&lt;&gt;0,XXX_II!F7*(SUMIFS(XXX_II!F12:F48,XXX_II!D12:D48,"=DO",XXX_II!E12:E48,"&lt;&gt;0")+SUMIFS(XXX_II!G12:G48,XXX_II!D12:D48,"=DO",XXX_II!E12:E48,"&lt;&gt;0")+SUMIFS(XXX_II!H12:H48,XXX_II!D12:D48,"=DO",XXX_II!E12:E48,"&lt;&gt;0")+SUMIFS(XXX_II!I12:I48,XXX_II!D12:D48,"=DO",XXX_II!E12:E48,"&lt;&gt;0")),14*(SUMIFS(XXX_II!F12:F48,XXX_II!D12:D48,"=DO",XXX_II!E12:E48,"&lt;&gt;0")+SUMIFS(XXX_II!G12:G48,XXX_II!D12:D48,"=DO",XXX_II!E12:E48,"&lt;&gt;0")+SUMIFS(XXX_II!H12:H48,XXX_II!D12:D48,"=DO",XXX_II!E12:E48,"&lt;&gt;0")+SUMIFS(XXX_II!I12:I48,XXX_II!D12:D48,"=DO",XXX_II!E12:E48,"&lt;&gt;0")))+IF(XXX_II!L7&lt;&gt;0,XXX_II!L7*(SUMIFS(XXX_II!L12:L48,XXX_II!D12:D48,"=DO",XXX_II!E12:E48,"&lt;&gt;0")+SUMIFS(XXX_II!M12:M48,XXX_II!D12:D48,"=DO",XXX_II!E12:E48,"&lt;&gt;0")+SUMIFS(XXX_II!N12:N48,XXX_II!D12:D48,"=DO",XXX_II!E12:E48,"&lt;&gt;0")+SUMIFS(XXX_II!O12:O48,XXX_II!D12:D48,"=DO",XXX_II!E12:E48,"&lt;&gt;0")),14*(SUMIFS(XXX_II!L12:L48,XXX_II!D12:D48,"=DO",XXX_II!E12:E48,"&lt;&gt;0")+SUMIFS(XXX_II!M12:M48,XXX_II!D12:D48,"=DO",XXX_II!E12:E48,"&lt;&gt;0")+SUMIFS(XXX_II!N12:N48,XXX_II!D12:D48,"=DO",XXX_II!E12:E48,"&lt;&gt;0")+SUMIFS(XXX_II!O12:O48,XXX_II!D12:D48,"=DO",XXX_II!E12:E48,"&lt;&gt;0")))</f>
        <v>0</v>
      </c>
      <c r="D67" s="216"/>
      <c r="E67" s="217"/>
      <c r="F67" s="218"/>
      <c r="G67" s="182"/>
      <c r="H67" s="183"/>
      <c r="I67" s="190"/>
    </row>
    <row r="68" spans="1:9">
      <c r="A68" s="357" t="s">
        <v>61</v>
      </c>
      <c r="B68" s="308" t="str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","")&amp;IF((XXX_II!D46="DA")*(XXX_II!E46&lt;&gt;0),XXX_II!B46&amp;", ","")&amp;IF((XXX_II!D47="DA")*(XXX_II!E47&lt;&gt;0),XXX_II!B47&amp;", ","")&amp;IF((XXX_II!D48="DA")*(XXX_II!E48&lt;&gt;0),XXX_II!B48&amp;", ","")</f>
        <v/>
      </c>
      <c r="C68" s="317">
        <f>IF(XXX_II!F7&lt;&gt;0,XXX_II!F7*(SUMIFS(XXX_II!F12:F48,XXX_II!D12:D48,"=DA",XXX_II!E12:E48,"&lt;&gt;0")+SUMIFS(XXX_II!G12:G48,XXX_II!D12:D48,"=DA",XXX_II!E12:E48,"&lt;&gt;0")+SUMIFS(XXX_II!H12:H48,XXX_II!D12:D48,"=DA",XXX_II!E12:E48,"&lt;&gt;0")+SUMIFS(XXX_II!I12:I48,XXX_II!D12:D48,"=DA",XXX_II!E12:E48,"&lt;&gt;0")),14*(SUMIFS(XXX_II!F12:F48,XXX_II!D12:D48,"=DA",XXX_II!E12:E48,"&lt;&gt;0")+SUMIFS(XXX_II!G12:G48,XXX_II!D12:D48,"=DA",XXX_II!E12:E48,"&lt;&gt;0")+SUMIFS(XXX_II!H12:H48,XXX_II!D12:D48,"=DA",XXX_II!E12:E48,"&lt;&gt;0")+SUMIFS(XXX_II!I12:I48,XXX_II!D12:D48,"=DA",XXX_II!E12:E48,"&lt;&gt;0")))+IF(XXX_II!L7&lt;&gt;0,XXX_II!L7*(SUMIFS(XXX_II!L12:L48,XXX_II!D12:D48,"=DA",XXX_II!E12:E48,"&lt;&gt;0")+SUMIFS(XXX_II!M12:M48,XXX_II!D12:D48,"=DA",XXX_II!E12:E48,"&lt;&gt;0")+SUMIFS(XXX_II!N12:N48,XXX_II!D12:D48,"=DA",XXX_II!E12:E48,"&lt;&gt;0")+SUMIFS(XXX_II!O12:O48,XXX_II!D12:D48,"=DA",XXX_II!E12:E48,"&lt;&gt;0")),14*(SUMIFS(XXX_II!L12:L48,XXX_II!D12:D48,"=DA",XXX_II!E12:E48,"&lt;&gt;0")+SUMIFS(XXX_II!M12:M48,XXX_II!D12:D48,"=DA",XXX_II!E12:E48,"&lt;&gt;0")+SUMIFS(XXX_II!N12:N48,XXX_II!D12:D48,"=DA",XXX_II!E12:E48,"&lt;&gt;0")+SUMIFS(XXX_II!O12:O48,XXX_II!D12:D48,"=DA",XXX_II!E12:E48,"&lt;&gt;0")))</f>
        <v>0</v>
      </c>
      <c r="D68" s="204"/>
      <c r="E68" s="221"/>
      <c r="F68" s="222"/>
      <c r="G68" s="187"/>
      <c r="H68" s="188"/>
    </row>
    <row r="69" spans="1:9" ht="15.75" thickBot="1">
      <c r="A69" s="193" t="s">
        <v>59</v>
      </c>
      <c r="B69" s="309" t="str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","")&amp;IF((XXX_II!D46="DF")*(XXX_II!E46&lt;&gt;0),XXX_II!B46&amp;", ","")&amp;IF((XXX_II!D47="DF")*(XXX_II!E47&lt;&gt;0),XXX_II!B47&amp;", ","")&amp;IF((XXX_II!D48="DF")*(XXX_II!E48&lt;&gt;0),XXX_II!B48&amp;", ","")</f>
        <v/>
      </c>
      <c r="C69" s="320">
        <f>IF(XXX_II!F7&lt;&gt;0,XXX_II!F7*(SUMIFS(XXX_II!F12:F48,XXX_II!D12:D48,"=DF",XXX_II!E12:E48,"&gt;=0")+SUMIFS(XXX_II!G12:G48,XXX_II!D12:D48,"=DF",XXX_II!E12:E48,"&gt;=0")+SUMIFS(XXX_II!H12:H48,XXX_II!D12:D48,"=DF",XXX_II!E12:E48,"&gt;=0")+SUMIFS(XXX_II!I12:I48,XXX_II!D12:D48,"=DF",XXX_II!E12:E48,"&gt;=0")),14*(SUMIFS(XXX_II!F12:F48,XXX_II!D12:D48,"=DF",XXX_II!E12:E48,"&gt;=0")+SUMIFS(XXX_II!G12:G48,XXX_II!D12:D48,"=DF",XXX_II!E12:E48,"&gt;=0")+SUMIFS(XXX_II!H12:H48,XXX_II!D12:D48,"=DF",XXX_II!E12:E48,"&gt;=0")+SUMIFS(XXX_II!I12:I48,XXX_II!D12:D48,"=DF",XXX_II!E12:E48,"&gt;=0")))+IF(XXX_II!L7&lt;&gt;0,XXX_II!L7*(SUMIFS(XXX_II!L12:L48,XXX_II!D12:D48,"=DF",XXX_II!E12:E48,"&gt;=0")+SUMIFS(XXX_II!M12:M48,XXX_II!D12:D48,"=DF",XXX_II!E12:E48,"&gt;=0")+SUMIFS(XXX_II!N12:N48,XXX_II!D12:D48,"=DF",XXX_II!E12:E48,"&gt;=0")+SUMIFS(XXX_II!O12:O48,XXX_II!D12:D48,"=DF",XXX_II!E12:E48,"&gt;=0")),14*(SUMIFS(XXX_II!L12:L48,XXX_II!D12:D48,"=DF",XXX_II!E12:E48,"&gt;=0")+SUMIFS(XXX_II!M12:M48,XXX_II!D12:D48,"=DF",XXX_II!E12:E48,"&gt;=0")+SUMIFS(XXX_II!N12:N48,XXX_II!D12:D48,"=DF",XXX_II!E12:E48,"&gt;=0")+SUMIFS(XXX_II!O12:O48,XXX_II!D12:D48,"=DF",XXX_II!E12:E48,"&gt;=0")))</f>
        <v>0</v>
      </c>
      <c r="D69" s="227"/>
      <c r="E69" s="224"/>
      <c r="F69" s="225"/>
      <c r="G69" s="228"/>
      <c r="H69" s="229"/>
    </row>
    <row r="71" spans="1:9">
      <c r="C71" s="312">
        <f>SUM(C67:C68)</f>
        <v>0</v>
      </c>
    </row>
    <row r="72" spans="1:9" ht="18.75">
      <c r="B72" s="347" t="s">
        <v>26</v>
      </c>
    </row>
    <row r="73" spans="1:9" ht="30">
      <c r="D73" s="170"/>
      <c r="E73" s="170"/>
      <c r="F73" s="213" t="s">
        <v>23</v>
      </c>
      <c r="G73" s="214"/>
      <c r="H73" s="215"/>
    </row>
    <row r="74" spans="1:9">
      <c r="A74" s="173" t="s">
        <v>66</v>
      </c>
      <c r="D74" s="174"/>
      <c r="E74" s="174"/>
      <c r="F74" s="174"/>
      <c r="G74" s="170"/>
      <c r="H74" s="170"/>
    </row>
    <row r="75" spans="1:9" ht="15.75" thickBot="1">
      <c r="D75" s="174"/>
      <c r="E75" s="174"/>
      <c r="F75" s="174"/>
      <c r="G75" s="174"/>
      <c r="H75" s="174"/>
    </row>
    <row r="76" spans="1:9" ht="15.75" thickBot="1">
      <c r="A76" s="177" t="s">
        <v>18</v>
      </c>
      <c r="B76" s="306" t="s">
        <v>17</v>
      </c>
      <c r="C76" s="313" t="s">
        <v>20</v>
      </c>
      <c r="D76" s="177" t="s">
        <v>16</v>
      </c>
      <c r="E76" s="449" t="s">
        <v>22</v>
      </c>
      <c r="F76" s="450"/>
      <c r="G76" s="451" t="s">
        <v>21</v>
      </c>
      <c r="H76" s="452"/>
    </row>
    <row r="77" spans="1:9">
      <c r="A77" s="180" t="s">
        <v>52</v>
      </c>
      <c r="B77" s="307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","")&amp;IF((XXX_III!C24="DF")*(XXX_III!E24&lt;&gt;0),XXX_III!B24&amp;", ","")&amp;IF((XXX_III!C25="DF")*(XXX_III!E25&lt;&gt;0),XXX_III!B25&amp;", ","")&amp;IF((XXX_III!C26="DF")*(XXX_III!E26&lt;&gt;0),XXX_III!B26&amp;", ","")&amp;IF((XXX_III!C27="DF")*(XXX_III!E27&lt;&gt;0),XXX_III!B27&amp;", ","")&amp;IF((XXX_III!C28="DF")*(XXX_III!E28&lt;&gt;0),XXX_III!B28&amp;", ","")&amp;IF((XXX_III!C29="DF")*(XXX_III!E29&lt;&gt;0),XXX_III!B29&amp;", ","")&amp;IF((XXX_III!C30="DF")*(XXX_III!E30&lt;&gt;0),XXX_III!B30&amp;", ","")&amp;IF((XXX_III!C31="DF")*(XXX_III!E31&lt;&gt;0),XXX_III!B31&amp;", ","")&amp;IF((XXX_III!C32="DF")*(XXX_III!E32&lt;&gt;0),XXX_III!B32&amp;",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","")&amp;IF((XXX_III!C43="DF")*(XXX_III!E43&lt;&gt;0),XXX_III!B47&amp;",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</f>
        <v/>
      </c>
      <c r="C77" s="314">
        <f>IF(XXX_III!F7&lt;&gt;0,XXX_III!F7*(SUMIFS(XXX_III!F12:F48,XXX_III!C12:C48,"=DF",XXX_III!E12:E48,"&lt;&gt;0",XXX_III!D12:D48,"&lt;&gt;DF")+SUMIFS(XXX_III!G12:G48,XXX_III!C12:C48,"=DF",XXX_III!E12:E48,"&lt;&gt;0",XXX_III!D12:D48,"&lt;&gt;DF")+SUMIFS(XXX_III!H12:H48,XXX_III!C12:C48,"=DF",XXX_III!E12:E48,"&lt;&gt;0",XXX_III!D12:D48,"&lt;&gt;DF")+SUMIFS(XXX_III!I12:I48,XXX_III!C12:C48,"=DF",XXX_III!E12:E48,"&lt;&gt;0",XXX_III!D12:D48,"&lt;&gt;DF")),14*(SUMIFS(XXX_III!F12:F48,XXX_III!C12:C48,"=DF",XXX_III!E12:E48,"&lt;&gt;0",XXX_III!D12:D48,"&lt;&gt;DF")+SUMIFS(XXX_III!G12:G48,XXX_III!C12:C48,"=DF",XXX_III!E12:E48,"&lt;&gt;0",XXX_III!D12:D48,"&lt;&gt;DF")+SUMIFS(XXX_III!H12:H48,XXX_III!C12:C48,"=DF",XXX_III!E12:E48,"&lt;&gt;0",XXX_III!D12:D48,"&lt;&gt;DF")+SUMIFS(XXX_III!I12:I48,XXX_III!C12:C48,"=DF",XXX_III!E12:E48,"&lt;&gt;0",XXX_III!D12:D48,"&lt;&gt;DF")))+IF(XXX_III!L7&lt;&gt;0,XXX_III!L7*(SUMIFS(XXX_III!L12:L48,XXX_III!C12:C48,"=DF",XXX_III!E12:E48,"&lt;&gt;0",XXX_III!D12:D48,"&lt;&gt;DF")+SUMIFS(XXX_III!M12:M48,XXX_III!C12:C48,"=DF",XXX_III!E12:E48,"&lt;&gt;0",XXX_III!D12:D48,"&lt;&gt;DF")+SUMIFS(XXX_III!N12:N48,XXX_III!C12:C48,"=DF",XXX_III!E12:E48,"&lt;&gt;0",XXX_III!D12:D48,"&lt;&gt;DF")+SUMIFS(XXX_III!O12:O48,XXX_III!C12:C48,"=DF",XXX_III!E12:E48,"&lt;&gt;0",XXX_III!D12:D48,"&lt;&gt;DF")),14*(SUMIFS(XXX_III!L12:L48,XXX_III!C12:C48,"=DF",XXX_III!E12:E48,"&lt;&gt;0",XXX_III!D12:D48,"&lt;&gt;DF")+SUMIFS(XXX_III!M12:M48,XXX_III!C12:C48,"=DF",XXX_III!E12:E48,"&lt;&gt;0",XXX_III!D12:D48,"&lt;&gt;DF")+SUMIFS(XXX_III!N12:N48,XXX_III!C12:C48,"=DF",XXX_III!E12:E48,"&lt;&gt;0",XXX_III!D12:D48,"&lt;&gt;DF")+SUMIFS(XXX_III!O12:O48,XXX_III!C12:C48,"=DF",XXX_III!E12:E48,"&lt;&gt;0",XXX_III!D12:D48,"&lt;&gt;DF")))</f>
        <v>0</v>
      </c>
      <c r="D77" s="216"/>
      <c r="E77" s="217"/>
      <c r="F77" s="218"/>
      <c r="G77" s="182"/>
      <c r="H77" s="183"/>
    </row>
    <row r="78" spans="1:9">
      <c r="A78" s="185" t="s">
        <v>54</v>
      </c>
      <c r="B78" s="308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","")&amp;IF((XXX_III!C24="DD")*(XXX_III!E24&lt;&gt;0),XXX_III!B24&amp;", ","")&amp;IF((XXX_III!C25="DD")*(XXX_III!E25&lt;&gt;0),XXX_III!B25&amp;", ","")&amp;IF((XXX_III!C26="DD")*(XXX_III!E26&lt;&gt;0),XXX_III!B26&amp;", ","")&amp;IF((XXX_III!C27="DD")*(XXX_III!E27&lt;&gt;0),XXX_III!B27&amp;", ","")&amp;IF((XXX_III!C28="DD")*(XXX_III!E28&lt;&gt;0),XXX_III!B28&amp;", ","")&amp;IF((XXX_III!C29="DD")*(XXX_III!E29&lt;&gt;0),XXX_III!B29&amp;", ","")&amp;IF((XXX_III!C30="DD")*(XXX_III!E30&lt;&gt;0),XXX_III!B30&amp;", ","")&amp;IF((XXX_III!C31="DD")*(XXX_III!E31&lt;&gt;0),XXX_III!B31&amp;", ","")&amp;IF((XXX_III!C32="DD")*(XXX_III!E32&lt;&gt;0),XXX_III!B32&amp;",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","")&amp;IF((XXX_III!C43="DD")*(XXX_III!E43&lt;&gt;0),XXX_III!B47&amp;",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</f>
        <v/>
      </c>
      <c r="C78" s="315">
        <f>IF(XXX_III!F7&lt;&gt;0,XXX_III!F7*(SUMIFS(XXX_III!F12:F48,XXX_III!C12:C48,"=DD",XXX_III!E12:E48,"&lt;&gt;0",XXX_III!D12:D48,"&lt;&gt;DF")+SUMIFS(XXX_III!G12:G48,XXX_III!C12:C48,"=DD",XXX_III!E12:E48,"&lt;&gt;0",XXX_III!D12:D48,"&lt;&gt;DF")+SUMIFS(XXX_III!H12:H48,XXX_III!C12:C48,"=DD",XXX_III!E12:E48,"&lt;&gt;0",XXX_III!D12:D48,"&lt;&gt;DF")+SUMIFS(XXX_III!I12:I48,XXX_III!C12:C48,"=DD",XXX_III!E12:E48,"&lt;&gt;0",XXX_III!D12:D48,"&lt;&gt;DF")),14*(SUMIFS(XXX_III!F12:F48,XXX_III!C12:C48,"=DD",XXX_III!E12:E48,"&lt;&gt;0",XXX_III!D12:D48,"&lt;&gt;DF")+SUMIFS(XXX_III!G12:G48,XXX_III!C12:C48,"=DD",XXX_III!E12:E48,"&lt;&gt;0",XXX_III!D12:D48,"&lt;&gt;DF")+SUMIFS(XXX_III!H12:H48,XXX_III!C12:C48,"=DD",XXX_III!E12:E48,"&lt;&gt;0",XXX_III!D12:D48,"&lt;&gt;DF")+SUMIFS(XXX_III!I12:I48,XXX_III!C12:C48,"=DD",XXX_III!E12:E48,"&lt;&gt;0",XXX_III!D12:D48,"&lt;&gt;DF")))+IF(XXX_III!L7&lt;&gt;0,XXX_III!L7*(SUMIFS(XXX_III!L12:L48,XXX_III!C12:C48,"=DD",XXX_III!E12:E48,"&lt;&gt;0",XXX_III!D12:D48,"&lt;&gt;DF")+SUMIFS(XXX_III!M12:M48,XXX_III!C12:C48,"=DD",XXX_III!E12:E48,"&lt;&gt;0",XXX_III!D12:D48,"&lt;&gt;DF")+SUMIFS(XXX_III!N12:N48,XXX_III!C12:C48,"=DD",XXX_III!E12:E48,"&lt;&gt;0",XXX_III!D12:D48,"&lt;&gt;DF")+SUMIFS(XXX_III!O12:O48,XXX_III!C12:C48,"=DD",XXX_III!E12:E48,"&lt;&gt;0",XXX_III!D12:D48,"&lt;&gt;DF")),14*(SUMIFS(XXX_III!L12:L48,XXX_III!C12:C48,"=DD",XXX_III!E12:E48,"&lt;&gt;0",XXX_III!D12:D48,"&lt;&gt;DF")+SUMIFS(XXX_III!M12:M48,XXX_III!C12:C48,"=DD",XXX_III!E12:E48,"&lt;&gt;0",XXX_III!D12:D48,"&lt;&gt;DF")+SUMIFS(XXX_III!N12:N48,XXX_III!C12:C48,"=DD",XXX_III!E12:E48,"&lt;&gt;0",XXX_III!D12:D48,"&lt;&gt;DF")+SUMIFS(XXX_III!O12:O48,XXX_III!C12:C48,"=DD",XXX_III!E12:E48,"&lt;&gt;0",XXX_III!D12:D48,"&lt;&gt;DF")))</f>
        <v>0</v>
      </c>
      <c r="D78" s="220"/>
      <c r="E78" s="221"/>
      <c r="F78" s="222"/>
      <c r="G78" s="187"/>
      <c r="H78" s="188"/>
    </row>
    <row r="79" spans="1:9">
      <c r="A79" s="185" t="s">
        <v>55</v>
      </c>
      <c r="B79" s="308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","")&amp;IF((XXX_III!C24="DS")*(XXX_III!E24&lt;&gt;0),XXX_III!B24&amp;", ","")&amp;IF((XXX_III!C25="DS")*(XXX_III!E25&lt;&gt;0),XXX_III!B25&amp;", ","")&amp;IF((XXX_III!C26="DS")*(XXX_III!E26&lt;&gt;0),XXX_III!B26&amp;", ","")&amp;IF((XXX_III!C27="DS")*(XXX_III!E27&lt;&gt;0),XXX_III!B27&amp;", ","")&amp;IF((XXX_III!C28="DS")*(XXX_III!E28&lt;&gt;0),XXX_III!B28&amp;", ","")&amp;IF((XXX_III!C29="DS")*(XXX_III!E29&lt;&gt;0),XXX_III!B29&amp;", ","")&amp;IF((XXX_III!C30="DS")*(XXX_III!E30&lt;&gt;0),XXX_III!B30&amp;", ","")&amp;IF((XXX_III!C31="DS")*(XXX_III!E31&lt;&gt;0),XXX_III!B31&amp;", ","")&amp;IF((XXX_III!C32="DS")*(XXX_III!E32&lt;&gt;0),XXX_III!B32&amp;",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","")&amp;IF((XXX_III!C43="DS")*(XXX_III!E43&lt;&gt;0),XXX_III!B47&amp;",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</f>
        <v/>
      </c>
      <c r="C79" s="315">
        <f>IF(XXX_III!F7&lt;&gt;0,XXX_III!F7*(SUMIFS(XXX_III!F12:F48,XXX_III!C12:C48,"=DS",XXX_III!E12:E48,"&lt;&gt;0",XXX_III!D12:D48,"&lt;&gt;DF")+SUMIFS(XXX_III!G12:G48,XXX_III!C12:C48,"=DS",XXX_III!E12:E48,"&lt;&gt;0",XXX_III!D12:D48,"&lt;&gt;DF")+SUMIFS(XXX_III!H12:H48,XXX_III!C12:C48,"=DS",XXX_III!E12:E48,"&lt;&gt;0",XXX_III!D12:D48,"&lt;&gt;DF")+SUMIFS(XXX_III!I12:I48,XXX_III!C12:C48,"=DS",XXX_III!E12:E48,"&lt;&gt;0",XXX_III!D12:D48,"&lt;&gt;DF")),14*(SUMIFS(XXX_III!F12:F48,XXX_III!C12:C48,"=DS",XXX_III!E12:E48,"&lt;&gt;0",XXX_III!D12:D48,"&lt;&gt;DF")+SUMIFS(XXX_III!G12:G48,XXX_III!C12:C48,"=DS",XXX_III!E12:E48,"&lt;&gt;0",XXX_III!D12:D48,"&lt;&gt;DF")+SUMIFS(XXX_III!H12:H48,XXX_III!C12:C48,"=DS",XXX_III!E12:E48,"&lt;&gt;0",XXX_III!D12:D48,"&lt;&gt;DF")+SUMIFS(XXX_III!I12:I48,XXX_III!C12:C48,"=DS",XXX_III!E12:E48,"&lt;&gt;0",XXX_III!D12:D48,"&lt;&gt;DF")))+IF(XXX_III!L7&lt;&gt;0,XXX_III!L7*(SUMIFS(XXX_III!L12:L48,XXX_III!C12:C48,"=DS",XXX_III!E12:E48,"&lt;&gt;0",XXX_III!D12:D48,"&lt;&gt;DF")+SUMIFS(XXX_III!M12:M48,XXX_III!C12:C48,"=DS",XXX_III!E12:E48,"&lt;&gt;0",XXX_III!D12:D48,"&lt;&gt;DF")+SUMIFS(XXX_III!N12:N48,XXX_III!C12:C48,"=DS",XXX_III!E12:E48,"&lt;&gt;0",XXX_III!D12:D48,"&lt;&gt;DF")+SUMIFS(XXX_III!O12:O48,XXX_III!C12:C48,"=DS",XXX_III!E12:E48,"&lt;&gt;0",XXX_III!D12:D48,"&lt;&gt;DF")),14*(SUMIFS(XXX_III!L12:L48,XXX_III!C12:C48,"=DS",XXX_III!E12:E48,"&lt;&gt;0",XXX_III!D12:D48,"&lt;&gt;DF")+SUMIFS(XXX_III!M12:M48,XXX_III!C12:C48,"=DS",XXX_III!E12:E48,"&lt;&gt;0",XXX_III!D12:D48,"&lt;&gt;DF")+SUMIFS(XXX_III!N12:N48,XXX_III!C12:C48,"=DS",XXX_III!E12:E48,"&lt;&gt;0",XXX_III!D12:D48,"&lt;&gt;DF")+SUMIFS(XXX_III!O12:O48,XXX_III!C12:C48,"=DS",XXX_III!E12:E48,"&lt;&gt;0",XXX_III!D12:D48,"&lt;&gt;DF")))</f>
        <v>0</v>
      </c>
      <c r="D79" s="220"/>
      <c r="E79" s="221"/>
      <c r="F79" s="222"/>
      <c r="G79" s="187"/>
      <c r="H79" s="188"/>
      <c r="I79" s="190"/>
    </row>
    <row r="80" spans="1:9" ht="15.75" thickBot="1">
      <c r="A80" s="193" t="s">
        <v>56</v>
      </c>
      <c r="B80" s="309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","")&amp;IF((XXX_III!C24="DC")*(XXX_III!E24&lt;&gt;0),XXX_III!B24&amp;", ","")&amp;IF((XXX_III!C25="DC")*(XXX_III!E25&lt;&gt;0),XXX_III!B25&amp;", ","")&amp;IF((XXX_III!C26="DC")*(XXX_III!E26&lt;&gt;0),XXX_III!B26&amp;", ","")&amp;IF((XXX_III!C27="DC")*(XXX_III!E27&lt;&gt;0),XXX_III!B27&amp;", ","")&amp;IF((XXX_III!C28="DC")*(XXX_III!E28&lt;&gt;0),XXX_III!B28&amp;", ","")&amp;IF((XXX_III!C29="DC")*(XXX_III!E29&lt;&gt;0),XXX_III!B29&amp;", ","")&amp;IF((XXX_III!C30="DC")*(XXX_III!E30&lt;&gt;0),XXX_III!B30&amp;", ","")&amp;IF((XXX_III!C31="DC")*(XXX_III!E31&lt;&gt;0),XXX_III!B31&amp;", ","")&amp;IF((XXX_III!C32="DC")*(XXX_III!E32&lt;&gt;0),XXX_III!B32&amp;",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","")&amp;IF((XXX_III!C43="DC")*(XXX_III!E43&lt;&gt;0),XXX_III!B47&amp;",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</f>
        <v/>
      </c>
      <c r="C80" s="316">
        <f>IF(XXX_III!F7&lt;&gt;0,XXX_III!F7*(SUMIFS(XXX_III!F12:F48,XXX_III!C12:C48,"=DC",XXX_III!E12:E48,"&lt;&gt;0",XXX_III!D12:D48,"&lt;&gt;DF")+SUMIFS(XXX_III!G12:G48,XXX_III!C12:C48,"=DC",XXX_III!E12:E48,"&lt;&gt;0",XXX_III!D12:D48,"&lt;&gt;DF")+SUMIFS(XXX_III!H12:H48,XXX_III!C12:C48,"=DC",XXX_III!E12:E48,"&lt;&gt;0",XXX_III!D12:D48,"&lt;&gt;DF")+SUMIFS(XXX_III!I12:I48,XXX_III!C12:C48,"=DC",XXX_III!E12:E48,"&lt;&gt;0",XXX_III!D12:D48,"&lt;&gt;DF")),14*(SUMIFS(XXX_III!F12:F48,XXX_III!C12:C48,"=DC",XXX_III!E12:E48,"&lt;&gt;0",XXX_III!D12:D48,"&lt;&gt;DF")+SUMIFS(XXX_III!G12:G48,XXX_III!C12:C48,"=DC",XXX_III!E12:E48,"&lt;&gt;0",XXX_III!D12:D48,"&lt;&gt;DF")+SUMIFS(XXX_III!H12:H48,XXX_III!C12:C48,"=DC",XXX_III!E12:E48,"&lt;&gt;0",XXX_III!D12:D48,"&lt;&gt;DF")+SUMIFS(XXX_III!I12:I48,XXX_III!C12:C48,"=DC",XXX_III!E12:E48,"&lt;&gt;0",XXX_III!D12:D48,"&lt;&gt;DF")))+IF(XXX_III!L7&lt;&gt;0,XXX_III!L7*(SUMIFS(XXX_III!L12:L48,XXX_III!C12:C48,"=DC",XXX_III!E12:E48,"&lt;&gt;0",XXX_III!D12:D48,"&lt;&gt;DF")+SUMIFS(XXX_III!M12:M48,XXX_III!C12:C48,"=DC",XXX_III!E12:E48,"&lt;&gt;0",XXX_III!D12:D48,"&lt;&gt;DF")+SUMIFS(XXX_III!N12:N48,XXX_III!C12:C48,"=DC",XXX_III!E12:E48,"&lt;&gt;0",XXX_III!D12:D48,"&lt;&gt;DF")+SUMIFS(XXX_III!O12:O48,XXX_III!C12:C48,"=DC",XXX_III!E12:E48,"&lt;&gt;0",XXX_III!D12:D48,"&lt;&gt;DF")),14*(SUMIFS(XXX_III!L12:L48,XXX_III!C12:C48,"=DC",XXX_III!E12:E48,"&lt;&gt;0",XXX_III!D12:D48,"&lt;&gt;DF")+SUMIFS(XXX_III!M12:M48,XXX_III!C12:C48,"=DC",XXX_III!E12:E48,"&lt;&gt;0",XXX_III!D12:D48,"&lt;&gt;DF")+SUMIFS(XXX_III!N12:N48,XXX_III!C12:C48,"=DC",XXX_III!E12:E48,"&lt;&gt;0",XXX_III!D12:D48,"&lt;&gt;DF")+SUMIFS(XXX_III!O12:O48,XXX_III!C12:C48,"=DC",XXX_III!E12:E48,"&lt;&gt;0",XXX_III!D12:D48,"&lt;&gt;DF")))</f>
        <v>0</v>
      </c>
      <c r="D80" s="223"/>
      <c r="E80" s="224"/>
      <c r="F80" s="225"/>
      <c r="G80" s="194"/>
      <c r="H80" s="195"/>
    </row>
    <row r="81" spans="1:9" ht="15.75" hidden="1" thickBot="1">
      <c r="A81" s="321"/>
      <c r="B81" s="309"/>
      <c r="C81" s="346"/>
      <c r="D81" s="223"/>
      <c r="E81" s="224"/>
      <c r="F81" s="225"/>
      <c r="G81" s="228"/>
      <c r="H81" s="229"/>
    </row>
    <row r="82" spans="1:9">
      <c r="C82" s="312">
        <f>SUM(C77:C81)</f>
        <v>0</v>
      </c>
    </row>
    <row r="83" spans="1:9" ht="15.75" thickBot="1">
      <c r="A83" s="173" t="s">
        <v>62</v>
      </c>
      <c r="D83" s="174"/>
      <c r="E83" s="174"/>
      <c r="F83" s="174"/>
      <c r="G83" s="174"/>
      <c r="H83" s="174"/>
    </row>
    <row r="84" spans="1:9" ht="15.75" thickBot="1">
      <c r="A84" s="177" t="s">
        <v>18</v>
      </c>
      <c r="B84" s="306" t="s">
        <v>17</v>
      </c>
      <c r="C84" s="313" t="s">
        <v>20</v>
      </c>
      <c r="D84" s="177" t="s">
        <v>16</v>
      </c>
      <c r="E84" s="449" t="s">
        <v>22</v>
      </c>
      <c r="F84" s="450"/>
      <c r="G84" s="451" t="s">
        <v>21</v>
      </c>
      <c r="H84" s="452"/>
    </row>
    <row r="85" spans="1:9">
      <c r="A85" s="356" t="s">
        <v>60</v>
      </c>
      <c r="B85" s="307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","")&amp;IF((XXX_III!D24="DO")*(XXX_III!E24&lt;&gt;0),XXX_III!B24&amp;", ","")&amp;IF((XXX_III!D25="DO")*(XXX_III!E25&lt;&gt;0),XXX_III!B25&amp;", ","")&amp;IF((XXX_III!D26="DO")*(XXX_III!E26&lt;&gt;0),XXX_III!B26&amp;", ","")&amp;IF((XXX_III!D27="DO")*(XXX_III!E27&lt;&gt;0),XXX_III!B27&amp;", ","")&amp;IF((XXX_III!D28="DO")*(XXX_III!E28&lt;&gt;0),XXX_III!B28&amp;", ","")&amp;IF((XXX_III!D29="DO")*(XXX_III!E29&lt;&gt;0),XXX_III!B29&amp;", ","")&amp;IF((XXX_III!D30="DO")*(XXX_III!E30&lt;&gt;0),XXX_III!B30&amp;", ","")&amp;IF((XXX_III!D31="DO")*(XXX_III!E31&lt;&gt;0),XXX_III!B31&amp;", ","")&amp;IF((XXX_III!D32="DO")*(XXX_III!E32&lt;&gt;0),XXX_III!B32&amp;",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</f>
        <v/>
      </c>
      <c r="C85" s="319">
        <f>IF(XXX_III!F7&lt;&gt;0,XXX_III!F7*(SUMIFS(XXX_III!F12:F48,XXX_III!D12:D48,"=DO",XXX_III!E12:E48,"&lt;&gt;0")+SUMIFS(XXX_III!G12:G48,XXX_III!D12:D48,"=DO",XXX_III!E12:E48,"&lt;&gt;0")+SUMIFS(XXX_III!H12:H48,XXX_III!D12:D48,"=DO",XXX_III!E12:E48,"&lt;&gt;0")+SUMIFS(XXX_III!I12:I48,XXX_III!D12:D48,"=DO",XXX_III!E12:E48,"&lt;&gt;0")),14*(SUMIFS(XXX_III!F12:F48,XXX_III!D12:D48,"=DO",XXX_III!E12:E48,"&lt;&gt;0")+SUMIFS(XXX_III!G12:G48,XXX_III!D12:D48,"=DO",XXX_III!E12:E48,"&lt;&gt;0")+SUMIFS(XXX_III!H12:H48,XXX_III!D12:D48,"=DO",XXX_III!E12:E48,"&lt;&gt;0")+SUMIFS(XXX_III!I12:I48,XXX_III!D12:D48,"=DO",XXX_III!E12:E48,"&lt;&gt;0")))+IF(XXX_III!L7&lt;&gt;0,XXX_III!L7*(SUMIFS(XXX_III!L12:L48,XXX_III!D12:D48,"=DO",XXX_III!E12:E48,"&lt;&gt;0")+SUMIFS(XXX_III!M12:M48,XXX_III!D12:D48,"=DO",XXX_III!E12:E48,"&lt;&gt;0")+SUMIFS(XXX_III!N12:N48,XXX_III!D12:D48,"=DO",XXX_III!E12:E48,"&lt;&gt;0")+SUMIFS(XXX_III!O12:O48,XXX_III!D12:D48,"=DO",XXX_III!E12:E48,"&lt;&gt;0")),14*(SUMIFS(XXX_III!L12:L48,XXX_III!D12:D48,"=DO",XXX_III!E12:E48,"&lt;&gt;0")+SUMIFS(XXX_III!M12:M48,XXX_III!D12:D48,"=DO",XXX_III!E12:E48,"&lt;&gt;0")+SUMIFS(XXX_III!N12:N48,XXX_III!D12:D48,"=DO",XXX_III!E12:E48,"&lt;&gt;0")+SUMIFS(XXX_III!O12:O48,XXX_III!D12:D48,"=DO",XXX_III!E12:E48,"&lt;&gt;0")))</f>
        <v>0</v>
      </c>
      <c r="D85" s="216"/>
      <c r="E85" s="217"/>
      <c r="F85" s="218"/>
      <c r="G85" s="182"/>
      <c r="H85" s="183"/>
      <c r="I85" s="190"/>
    </row>
    <row r="86" spans="1:9">
      <c r="A86" s="357" t="s">
        <v>61</v>
      </c>
      <c r="B86" s="308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","")&amp;IF((XXX_III!D24="DA")*(XXX_III!E24&lt;&gt;0),XXX_III!B24&amp;", ","")&amp;IF((XXX_III!D25="DA")*(XXX_III!E25&lt;&gt;0),XXX_III!B25&amp;", ","")&amp;IF((XXX_III!D26="DA")*(XXX_III!E26&lt;&gt;0),XXX_III!B26&amp;", ","")&amp;IF((XXX_III!D27="DA")*(XXX_III!E27&lt;&gt;0),XXX_III!B27&amp;", ","")&amp;IF((XXX_III!D28="DA")*(XXX_III!E28&lt;&gt;0),XXX_III!B28&amp;", ","")&amp;IF((XXX_III!D29="DA")*(XXX_III!E29&lt;&gt;0),XXX_III!B29&amp;", ","")&amp;IF((XXX_III!D30="DA")*(XXX_III!E30&lt;&gt;0),XXX_III!B30&amp;", ","")&amp;IF((XXX_III!D31="DA")*(XXX_III!E31&lt;&gt;0),XXX_III!B31&amp;", ","")&amp;IF((XXX_III!D32="DA")*(XXX_III!E32&lt;&gt;0),XXX_III!B32&amp;",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</f>
        <v/>
      </c>
      <c r="C86" s="317">
        <f>IF(XXX_III!F7&lt;&gt;0,XXX_III!F7*(SUMIFS(XXX_III!F12:F48,XXX_III!D12:D48,"=DA",XXX_III!E12:E48,"&lt;&gt;0")+SUMIFS(XXX_III!G12:G48,XXX_III!D12:D48,"=DA",XXX_III!E12:E48,"&lt;&gt;0")+SUMIFS(XXX_III!H12:H48,XXX_III!D12:D48,"=DA",XXX_III!E12:E48,"&lt;&gt;0")+SUMIFS(XXX_III!I12:I48,XXX_III!D12:D48,"=DA",XXX_III!E12:E48,"&lt;&gt;0")),14*(SUMIFS(XXX_III!F12:F48,XXX_III!D12:D48,"=DA",XXX_III!E12:E48,"&lt;&gt;0")+SUMIFS(XXX_III!G12:G48,XXX_III!D12:D48,"=DA",XXX_III!E12:E48,"&lt;&gt;0")+SUMIFS(XXX_III!H12:H48,XXX_III!D12:D48,"=DA",XXX_III!E12:E48,"&lt;&gt;0")+SUMIFS(XXX_III!I12:I48,XXX_III!D12:D48,"=DA",XXX_III!E12:E48,"&lt;&gt;0")))+IF(XXX_III!L7&lt;&gt;0,XXX_III!L7*(SUMIFS(XXX_III!L12:L48,XXX_III!D12:D48,"=DA",XXX_III!E12:E48,"&lt;&gt;0")+SUMIFS(XXX_III!M12:M48,XXX_III!D12:D48,"=DA",XXX_III!E12:E48,"&lt;&gt;0")+SUMIFS(XXX_III!N12:N48,XXX_III!D12:D48,"=DA",XXX_III!E12:E48,"&lt;&gt;0")+SUMIFS(XXX_III!O12:O48,XXX_III!D12:D48,"=DA",XXX_III!E12:E48,"&lt;&gt;0")),14*(SUMIFS(XXX_III!L12:L48,XXX_III!D12:D48,"=DA",XXX_III!E12:E48,"&lt;&gt;0")+SUMIFS(XXX_III!M12:M48,XXX_III!D12:D48,"=DA",XXX_III!E12:E48,"&lt;&gt;0")+SUMIFS(XXX_III!N12:N48,XXX_III!D12:D48,"=DA",XXX_III!E12:E48,"&lt;&gt;0")+SUMIFS(XXX_III!O12:O48,XXX_III!D12:D48,"=DA",XXX_III!E12:E48,"&lt;&gt;0")))</f>
        <v>0</v>
      </c>
      <c r="D86" s="204"/>
      <c r="E86" s="221"/>
      <c r="F86" s="222"/>
      <c r="G86" s="187"/>
      <c r="H86" s="188"/>
    </row>
    <row r="87" spans="1:9" ht="15.75" thickBot="1">
      <c r="A87" s="193" t="s">
        <v>59</v>
      </c>
      <c r="B87" s="309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","")&amp;IF((XXX_III!D24="DF")*(XXX_III!E24&lt;&gt;0),XXX_III!B24&amp;", ","")&amp;IF((XXX_III!D25="DF")*(XXX_III!E25&lt;&gt;0),XXX_III!B25&amp;", ","")&amp;IF((XXX_III!D26="DF")*(XXX_III!E26&lt;&gt;0),XXX_III!B26&amp;", ","")&amp;IF((XXX_III!D27="DF")*(XXX_III!E27&lt;&gt;0),XXX_III!B27&amp;", ","")&amp;IF((XXX_III!D28="DF")*(XXX_III!E28&lt;&gt;0),XXX_III!B28&amp;", ","")&amp;IF((XXX_III!D29="DF")*(XXX_III!E29&lt;&gt;0),XXX_III!B29&amp;", ","")&amp;IF((XXX_III!D30="DF")*(XXX_III!E30&lt;&gt;0),XXX_III!B30&amp;", ","")&amp;IF((XXX_III!D31="DF")*(XXX_III!E31&lt;&gt;0),XXX_III!B31&amp;", ","")&amp;IF((XXX_III!D32="DF")*(XXX_III!E32&lt;&gt;0),XXX_III!B32&amp;",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</f>
        <v/>
      </c>
      <c r="C87" s="320">
        <f>IF(XXX_III!F7&lt;&gt;0,XXX_III!F7*(SUMIFS(XXX_III!F12:F48,XXX_III!D12:D48,"=DF",XXX_III!E12:E48,"&gt;=0")+SUMIFS(XXX_III!G12:G48,XXX_III!D12:D48,"=DF",XXX_III!E12:E48,"&gt;=0")+SUMIFS(XXX_III!H12:H48,XXX_III!D12:D48,"=DF",XXX_III!E12:E48,"&gt;=0")+SUMIFS(XXX_III!I12:I48,XXX_III!D12:D48,"=DF",XXX_III!E12:E48,"&gt;=0")),14*(SUMIFS(XXX_III!F12:F48,XXX_III!D12:D48,"=DF",XXX_III!E12:E48,"&gt;=0")+SUMIFS(XXX_III!G12:G48,XXX_III!D12:D48,"=DF",XXX_III!E12:E48,"&gt;=0")+SUMIFS(XXX_III!H12:H48,XXX_III!D12:D48,"=DF",XXX_III!E12:E48,"&gt;=0")+SUMIFS(XXX_III!I12:I48,XXX_III!D12:D48,"=DF",XXX_III!E12:E48,"&gt;=0")))+IF(XXX_III!L7&lt;&gt;0,XXX_III!L7*(SUMIFS(XXX_III!L12:L48,XXX_III!D12:D48,"=DF",XXX_III!E12:E48,"&gt;=0")+SUMIFS(XXX_III!M12:M48,XXX_III!D12:D48,"=DF",XXX_III!E12:E48,"&gt;=0")+SUMIFS(XXX_III!N12:N48,XXX_III!D12:D48,"=DF",XXX_III!E12:E48,"&gt;=0")+SUMIFS(XXX_III!O12:O48,XXX_III!D12:D48,"=DF",XXX_III!E12:E48,"&gt;=0")),14*(SUMIFS(XXX_III!L12:L48,XXX_III!D12:D48,"=DF",XXX_III!E12:E48,"&gt;=0")+SUMIFS(XXX_III!M12:M48,XXX_III!D12:D48,"=DF",XXX_III!E12:E48,"&gt;=0")+SUMIFS(XXX_III!N12:N48,XXX_III!D12:D48,"=DF",XXX_III!E12:E48,"&gt;=0")+SUMIFS(XXX_III!O12:O48,XXX_III!D12:D48,"=DF",XXX_III!E12:E48,"&gt;=0")))</f>
        <v>0</v>
      </c>
      <c r="D87" s="227"/>
      <c r="E87" s="224"/>
      <c r="F87" s="225"/>
      <c r="G87" s="228"/>
      <c r="H87" s="229"/>
    </row>
    <row r="89" spans="1:9">
      <c r="C89" s="312">
        <f>SUM(C85:C86)</f>
        <v>0</v>
      </c>
    </row>
    <row r="90" spans="1:9" ht="18.75">
      <c r="B90" s="347" t="s">
        <v>27</v>
      </c>
    </row>
    <row r="91" spans="1:9" ht="30">
      <c r="D91" s="170"/>
      <c r="E91" s="170"/>
      <c r="F91" s="213" t="s">
        <v>23</v>
      </c>
      <c r="G91" s="214"/>
      <c r="H91" s="215"/>
    </row>
    <row r="92" spans="1:9">
      <c r="A92" s="173" t="s">
        <v>66</v>
      </c>
      <c r="D92" s="174"/>
      <c r="E92" s="174"/>
      <c r="F92" s="174"/>
      <c r="G92" s="170"/>
      <c r="H92" s="170"/>
    </row>
    <row r="93" spans="1:9" ht="15.75" thickBot="1">
      <c r="D93" s="174"/>
      <c r="E93" s="174"/>
      <c r="F93" s="174"/>
      <c r="G93" s="174"/>
      <c r="H93" s="174"/>
    </row>
    <row r="94" spans="1:9" ht="15.75" thickBot="1">
      <c r="A94" s="177" t="s">
        <v>18</v>
      </c>
      <c r="B94" s="306" t="s">
        <v>17</v>
      </c>
      <c r="C94" s="313" t="s">
        <v>20</v>
      </c>
      <c r="D94" s="177" t="s">
        <v>16</v>
      </c>
      <c r="E94" s="449" t="s">
        <v>22</v>
      </c>
      <c r="F94" s="450"/>
      <c r="G94" s="451" t="s">
        <v>21</v>
      </c>
      <c r="H94" s="452"/>
    </row>
    <row r="95" spans="1:9">
      <c r="A95" s="180" t="s">
        <v>52</v>
      </c>
      <c r="B95" s="307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14">
        <f>IF(XXX_IV!F7&lt;&gt;0,XXX_IV!F7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,14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)+IF(XXX_IV!L7&lt;&gt;0,XXX_IV!L7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,14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)</f>
        <v>0</v>
      </c>
      <c r="D95" s="216"/>
      <c r="E95" s="217"/>
      <c r="F95" s="218"/>
      <c r="G95" s="182"/>
      <c r="H95" s="183"/>
      <c r="I95" s="219"/>
    </row>
    <row r="96" spans="1:9">
      <c r="A96" s="185" t="s">
        <v>54</v>
      </c>
      <c r="B96" s="308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15">
        <f>IF(XXX_IV!F7&lt;&gt;0,XXX_IV!F7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,14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)+IF(XXX_IV!L7&lt;&gt;0,XXX_IV!L7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,14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)</f>
        <v>0</v>
      </c>
      <c r="D96" s="220"/>
      <c r="E96" s="221"/>
      <c r="F96" s="222"/>
      <c r="G96" s="187"/>
      <c r="H96" s="188"/>
      <c r="I96" s="219"/>
    </row>
    <row r="97" spans="1:9">
      <c r="A97" s="185" t="s">
        <v>55</v>
      </c>
      <c r="B97" s="308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15">
        <f>IF(XXX_IV!F7&lt;&gt;0,XXX_IV!F7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,14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)+IF(XXX_IV!L7&lt;&gt;0,XXX_IV!L7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,14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)</f>
        <v>0</v>
      </c>
      <c r="D97" s="220"/>
      <c r="E97" s="221"/>
      <c r="F97" s="222"/>
      <c r="G97" s="187"/>
      <c r="H97" s="188"/>
      <c r="I97" s="219"/>
    </row>
    <row r="98" spans="1:9" ht="15.75" thickBot="1">
      <c r="A98" s="193" t="s">
        <v>56</v>
      </c>
      <c r="B98" s="309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16">
        <f>IF(XXX_IV!F7&lt;&gt;0,XXX_IV!F7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,14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)+IF(XXX_IV!L7&lt;&gt;0,XXX_IV!L7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,14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)</f>
        <v>0</v>
      </c>
      <c r="D98" s="223"/>
      <c r="E98" s="224"/>
      <c r="F98" s="225"/>
      <c r="G98" s="194"/>
      <c r="H98" s="195"/>
      <c r="I98" s="219"/>
    </row>
    <row r="99" spans="1:9" ht="15.75" hidden="1" thickBot="1">
      <c r="A99" s="321"/>
      <c r="B99" s="309"/>
      <c r="C99" s="346"/>
      <c r="D99" s="223"/>
      <c r="E99" s="224"/>
      <c r="F99" s="225"/>
      <c r="G99" s="228"/>
      <c r="H99" s="229"/>
      <c r="I99" s="219"/>
    </row>
    <row r="100" spans="1:9">
      <c r="C100" s="312">
        <f>SUM(C95:C99)</f>
        <v>0</v>
      </c>
      <c r="I100" s="219"/>
    </row>
    <row r="101" spans="1:9" ht="15.75" thickBot="1">
      <c r="A101" s="173" t="s">
        <v>62</v>
      </c>
      <c r="D101" s="174"/>
      <c r="E101" s="174"/>
      <c r="F101" s="174"/>
      <c r="G101" s="174"/>
      <c r="H101" s="174"/>
      <c r="I101" s="219"/>
    </row>
    <row r="102" spans="1:9" ht="15.75" thickBot="1">
      <c r="A102" s="177" t="s">
        <v>18</v>
      </c>
      <c r="B102" s="306" t="s">
        <v>17</v>
      </c>
      <c r="C102" s="313" t="s">
        <v>20</v>
      </c>
      <c r="D102" s="177" t="s">
        <v>16</v>
      </c>
      <c r="E102" s="449" t="s">
        <v>22</v>
      </c>
      <c r="F102" s="450"/>
      <c r="G102" s="451" t="s">
        <v>21</v>
      </c>
      <c r="H102" s="452"/>
      <c r="I102" s="226"/>
    </row>
    <row r="103" spans="1:9">
      <c r="A103" s="180" t="s">
        <v>60</v>
      </c>
      <c r="B103" s="307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319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6"/>
      <c r="E103" s="217"/>
      <c r="F103" s="218"/>
      <c r="G103" s="182"/>
      <c r="H103" s="183"/>
      <c r="I103" s="219"/>
    </row>
    <row r="104" spans="1:9">
      <c r="A104" s="185" t="s">
        <v>61</v>
      </c>
      <c r="B104" s="308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17">
        <f>IF(XXX_IV!F7&lt;&gt;0,XXX_IV!F7*(SUMIFS(XXX_IV!F12:F48,XXX_IV!D12:D48,"=DA",XXX_IV!E12:E48,"&lt;&gt;0")+SUMIFS(XXX_IV!G12:G48,XXX_IV!D12:D48,"=DA",XXX_IV!E12:E48,"&lt;&gt;0")+SUMIFS(XXX_IV!H12:H48,XXX_IV!D12:D48,"=DA",XXX_IV!E12:E48,"&lt;&gt;0")+SUMIFS(XXX_IV!I12:I48,XXX_IV!D12:D48,"=DA",XXX_IV!E12:E48,"&lt;&gt;0")),14*(SUMIFS(XXX_IV!F12:F48,XXX_IV!D12:D48,"=DA",XXX_IV!E12:E48,"&lt;&gt;0")+SUMIFS(XXX_IV!G12:G48,XXX_IV!D12:D48,"=DA",XXX_IV!E12:E48,"&lt;&gt;0")+SUMIFS(XXX_IV!H12:H48,XXX_IV!D12:D48,"=DA",XXX_IV!E12:E48,"&lt;&gt;0")+SUMIFS(XXX_IV!I12:I48,XXX_IV!D12:D48,"=DA",XXX_IV!E12:E48,"&lt;&gt;0")))+IF(XXX_IV!L7&lt;&gt;0,XXX_IV!L7*(SUMIFS(XXX_IV!L12:L48,XXX_IV!D12:D48,"=DA",XXX_IV!E12:E48,"&lt;&gt;0")+SUMIFS(XXX_IV!M12:M48,XXX_IV!D12:D48,"=DA",XXX_IV!E12:E48,"&lt;&gt;0")+SUMIFS(XXX_IV!N12:N48,XXX_IV!D12:D48,"=DA",XXX_IV!E12:E48,"&lt;&gt;0")+SUMIFS(XXX_IV!O12:O48,XXX_IV!D12:D48,"=DA",XXX_IV!E12:E48,"&lt;&gt;0")),14*(SUMIFS(XXX_IV!L12:L48,XXX_IV!D12:D48,"=DA",XXX_IV!E12:E48,"&lt;&gt;0")+SUMIFS(XXX_IV!M12:M48,XXX_IV!D12:D48,"=DA",XXX_IV!E12:E48,"&lt;&gt;0")+SUMIFS(XXX_IV!N12:N48,XXX_IV!D12:D48,"=DA",XXX_IV!E12:E48,"&lt;&gt;0")+SUMIFS(XXX_IV!O12:O48,XXX_IV!D12:D48,"=DA",XXX_IV!E12:E48,"&lt;&gt;0")))</f>
        <v>0</v>
      </c>
      <c r="D104" s="204"/>
      <c r="E104" s="221"/>
      <c r="F104" s="222"/>
      <c r="G104" s="187"/>
      <c r="H104" s="188"/>
      <c r="I104" s="219"/>
    </row>
    <row r="105" spans="1:9" ht="34.5" customHeight="1" thickBot="1">
      <c r="A105" s="193" t="s">
        <v>59</v>
      </c>
      <c r="B105" s="309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320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7"/>
      <c r="E105" s="224"/>
      <c r="F105" s="225"/>
      <c r="G105" s="228"/>
      <c r="H105" s="229"/>
      <c r="I105" s="219"/>
    </row>
    <row r="107" spans="1:9">
      <c r="C107" s="312">
        <f>SUM(C103:C104)</f>
        <v>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Anca</cp:lastModifiedBy>
  <cp:lastPrinted>2015-06-03T07:44:54Z</cp:lastPrinted>
  <dcterms:created xsi:type="dcterms:W3CDTF">2012-05-16T14:40:02Z</dcterms:created>
  <dcterms:modified xsi:type="dcterms:W3CDTF">2017-11-02T06:04:32Z</dcterms:modified>
</cp:coreProperties>
</file>